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8"/>
  </bookViews>
  <sheets>
    <sheet name="500_01" sheetId="1" r:id="rId1"/>
    <sheet name="500_02" sheetId="2" r:id="rId2"/>
    <sheet name="1500 (м)" sheetId="3" r:id="rId3"/>
    <sheet name="1000_01 (2)" sheetId="4" r:id="rId4"/>
    <sheet name="1500 (ж)" sheetId="5" r:id="rId5"/>
    <sheet name="5000" sheetId="6" r:id="rId6"/>
    <sheet name="1000 (ж)" sheetId="7" r:id="rId7"/>
    <sheet name="3000" sheetId="8" r:id="rId8"/>
    <sheet name="3000 (ж)" sheetId="9" r:id="rId9"/>
    <sheet name="const" sheetId="10" r:id="rId10"/>
  </sheets>
  <externalReferences>
    <externalReference r:id="rId13"/>
  </externalReference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4">'1500 (ж)'!#REF!</definedName>
    <definedName name="E" localSheetId="8">'3000 (ж)'!#REF!</definedName>
    <definedName name="Men1000_1" localSheetId="3">'1000_01 (2)'!$B$8:$B$15</definedName>
    <definedName name="Men1000_1" localSheetId="7">'3000'!#REF!</definedName>
    <definedName name="Men1000_1">'1500 (м)'!$B$7:$B$12</definedName>
    <definedName name="Men1000_2">#REF!</definedName>
    <definedName name="Men500_1" localSheetId="5">'5000'!#REF!</definedName>
    <definedName name="Men500_1">'500_01'!$B$8:$B$29</definedName>
    <definedName name="Men500_2">'5000'!$B$7:$B$10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8">'3000 (ж)'!#REF!</definedName>
    <definedName name="Women1000_1">'1500 (ж)'!$B$8:$B$13</definedName>
    <definedName name="Women1000_2">#REF!</definedName>
    <definedName name="Women500" localSheetId="6">'1000 (ж)'!#REF!</definedName>
    <definedName name="Women500" localSheetId="1">'500_02'!#REF!</definedName>
    <definedName name="Women500_1" localSheetId="6">'1000 (ж)'!#REF!</definedName>
    <definedName name="Women500_1">'500_02'!$B$8:$B$28</definedName>
    <definedName name="Women500_2">'1000 (ж)'!$B$8:$B$13</definedName>
    <definedName name="_xlnm.Print_Titles" localSheetId="6">'1000 (ж)'!$2:$4</definedName>
    <definedName name="_xlnm.Print_Titles" localSheetId="3">'1000_01 (2)'!$2:$4</definedName>
    <definedName name="_xlnm.Print_Titles" localSheetId="4">'1500 (ж)'!$2:$4</definedName>
    <definedName name="_xlnm.Print_Titles" localSheetId="2">'1500 (м)'!$2:$4</definedName>
    <definedName name="_xlnm.Print_Titles" localSheetId="7">'3000'!$2:$4</definedName>
    <definedName name="_xlnm.Print_Titles" localSheetId="8">'3000 (ж)'!$2:$4</definedName>
    <definedName name="_xlnm.Print_Titles" localSheetId="0">'500_01'!$2:$4</definedName>
    <definedName name="_xlnm.Print_Titles" localSheetId="1">'500_02'!$2:$4</definedName>
    <definedName name="_xlnm.Print_Titles" localSheetId="5">'5000'!$2:$4</definedName>
    <definedName name="_xlnm.Print_Area" localSheetId="6">'1000 (ж)'!$A$1:$O$19</definedName>
    <definedName name="_xlnm.Print_Area" localSheetId="3">'1000_01 (2)'!$A$1:$Q$20</definedName>
    <definedName name="_xlnm.Print_Area" localSheetId="4">'1500 (ж)'!$A$1:$O$44</definedName>
    <definedName name="_xlnm.Print_Area" localSheetId="2">'1500 (м)'!$A$1:$O$17</definedName>
    <definedName name="_xlnm.Print_Area" localSheetId="7">'3000'!$A$1:$N$37</definedName>
    <definedName name="_xlnm.Print_Area" localSheetId="8">'3000 (ж)'!$A$1:$O$24</definedName>
    <definedName name="_xlnm.Print_Area" localSheetId="0">'500_01'!$A$1:$P$36</definedName>
    <definedName name="_xlnm.Print_Area" localSheetId="1">'500_02'!$A$1:$O$58</definedName>
    <definedName name="_xlnm.Print_Area" localSheetId="5">'5000'!$A$1:$P$14</definedName>
  </definedNames>
  <calcPr fullCalcOnLoad="1"/>
</workbook>
</file>

<file path=xl/sharedStrings.xml><?xml version="1.0" encoding="utf-8"?>
<sst xmlns="http://schemas.openxmlformats.org/spreadsheetml/2006/main" count="1028" uniqueCount="253">
  <si>
    <t>№</t>
  </si>
  <si>
    <t>Разряд</t>
  </si>
  <si>
    <t>Фамилия, Имя</t>
  </si>
  <si>
    <t>Время</t>
  </si>
  <si>
    <t>Место</t>
  </si>
  <si>
    <t>Вып.разр</t>
  </si>
  <si>
    <t>Дорожка</t>
  </si>
  <si>
    <t>Тренер</t>
  </si>
  <si>
    <t>Очки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</si>
  <si>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</si>
  <si>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</si>
  <si>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</si>
  <si>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</si>
  <si>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</si>
  <si>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</si>
  <si>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</si>
  <si>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</si>
  <si>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</si>
  <si>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</si>
  <si>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</si>
  <si>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</si>
  <si>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</si>
  <si>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</si>
  <si>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</si>
  <si>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</si>
  <si>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</si>
  <si>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</si>
  <si>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</si>
  <si>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</si>
  <si>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</si>
  <si>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</si>
  <si>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</si>
  <si>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</si>
  <si>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1500 метров</t>
  </si>
  <si>
    <t>1500м</t>
  </si>
  <si>
    <t>1000 метров</t>
  </si>
  <si>
    <t>3000 метров</t>
  </si>
  <si>
    <t>Возр.группа</t>
  </si>
  <si>
    <t>Регион</t>
  </si>
  <si>
    <t>t льда: -6,3</t>
  </si>
  <si>
    <t>t льда: -6,2</t>
  </si>
  <si>
    <t>Савельева Г.И. 
Савельев В.Г.</t>
  </si>
  <si>
    <t>КМС</t>
  </si>
  <si>
    <t>Казелин С.Н.</t>
  </si>
  <si>
    <t>Пятышина А.В.</t>
  </si>
  <si>
    <t>Куликов К.С.</t>
  </si>
  <si>
    <t>Комов А.В.</t>
  </si>
  <si>
    <t>Бычкова Т.Н.</t>
  </si>
  <si>
    <t>Куксов А.И.</t>
  </si>
  <si>
    <t>Куксова Т.И.</t>
  </si>
  <si>
    <t>Смирнова Е.В.</t>
  </si>
  <si>
    <t>Агафошина Т.Н.</t>
  </si>
  <si>
    <t>Горбунова В.Н.</t>
  </si>
  <si>
    <t>Морозова Е.Е.</t>
  </si>
  <si>
    <t>I разр.</t>
  </si>
  <si>
    <t>Илясова О.М.</t>
  </si>
  <si>
    <t>Симарева Л.Н.</t>
  </si>
  <si>
    <t>Казелина О.Н. 
Казелин А.С.</t>
  </si>
  <si>
    <t>Дементьев Д.Н.</t>
  </si>
  <si>
    <t>Жулькова А.Л.</t>
  </si>
  <si>
    <t>влажность: 40 %</t>
  </si>
  <si>
    <t>Начало: 15:15</t>
  </si>
  <si>
    <t>влажность: 37 %</t>
  </si>
  <si>
    <t>Всероссийские соревнования по конькобежному спорту</t>
  </si>
  <si>
    <t>"КУБОК КОЛОМНЫ"</t>
  </si>
  <si>
    <t>10 - 11 октября 2015 г.</t>
  </si>
  <si>
    <t>10 октября 2015 г.</t>
  </si>
  <si>
    <t>11 октября 2015 г.</t>
  </si>
  <si>
    <t>5000 метров</t>
  </si>
  <si>
    <t>Мужчины</t>
  </si>
  <si>
    <t>Женщины</t>
  </si>
  <si>
    <t>i</t>
  </si>
  <si>
    <t xml:space="preserve">Граф Ольга </t>
  </si>
  <si>
    <t>сб. РФ</t>
  </si>
  <si>
    <t>МСМК</t>
  </si>
  <si>
    <t>Московская область</t>
  </si>
  <si>
    <t>Рубин В.В.</t>
  </si>
  <si>
    <t>o</t>
  </si>
  <si>
    <t xml:space="preserve">Шихова Екатерина </t>
  </si>
  <si>
    <t>Санкт-Петербург</t>
  </si>
  <si>
    <t>Быкова В.Н., Логинов А.А.</t>
  </si>
  <si>
    <t xml:space="preserve">Фаткулина Ольга </t>
  </si>
  <si>
    <t>ЗМС</t>
  </si>
  <si>
    <t>Челябинская область</t>
  </si>
  <si>
    <t>Журавлева С.М.</t>
  </si>
  <si>
    <t>Казелина О.Н., Казелин С.Н., Казелин А.С.</t>
  </si>
  <si>
    <t xml:space="preserve">Асеева Надежда </t>
  </si>
  <si>
    <t>МС</t>
  </si>
  <si>
    <t xml:space="preserve">Рыжова Маргарита </t>
  </si>
  <si>
    <t>Нижегородская область</t>
  </si>
  <si>
    <t>Акилов В.К., Ерошенко О.Г.</t>
  </si>
  <si>
    <t xml:space="preserve">Воронина Наталья </t>
  </si>
  <si>
    <t xml:space="preserve">Козырева Юлия </t>
  </si>
  <si>
    <t>Никулина Л.В.</t>
  </si>
  <si>
    <t xml:space="preserve">Чепиль Анастасия </t>
  </si>
  <si>
    <t>Литейкин С.В.</t>
  </si>
  <si>
    <t xml:space="preserve">Курылева Любовь </t>
  </si>
  <si>
    <t>Акилов В.К., Земсков В.М.</t>
  </si>
  <si>
    <t xml:space="preserve">Филюшкина Виктория </t>
  </si>
  <si>
    <t>Муратов В.А., Рубин В.В.</t>
  </si>
  <si>
    <t xml:space="preserve">Филимонова Людмила </t>
  </si>
  <si>
    <t xml:space="preserve">Шабанова Алла </t>
  </si>
  <si>
    <t xml:space="preserve">Волкова Евгения </t>
  </si>
  <si>
    <t xml:space="preserve">Шибанова Ольга </t>
  </si>
  <si>
    <t>Москва</t>
  </si>
  <si>
    <t xml:space="preserve">Сохрякова Елена </t>
  </si>
  <si>
    <t>Ивановская область</t>
  </si>
  <si>
    <t>Кувшинова О.А.</t>
  </si>
  <si>
    <t xml:space="preserve">Ахметова Кристина </t>
  </si>
  <si>
    <t>Трандафилова Елена</t>
  </si>
  <si>
    <t xml:space="preserve">Еранина Елена </t>
  </si>
  <si>
    <t xml:space="preserve">Кулешова Кристина </t>
  </si>
  <si>
    <t xml:space="preserve">Звездин Алексей </t>
  </si>
  <si>
    <t>Костромская область</t>
  </si>
  <si>
    <t xml:space="preserve">Пудушкин Василий </t>
  </si>
  <si>
    <t>Свердловская област</t>
  </si>
  <si>
    <t>Пронин С.В., Надяк А.Н.</t>
  </si>
  <si>
    <t>Казаков Владимир</t>
  </si>
  <si>
    <t>Долгопрудный</t>
  </si>
  <si>
    <t xml:space="preserve">Козлачков Михаил </t>
  </si>
  <si>
    <t>Викулов Андрей</t>
  </si>
  <si>
    <t>Тверская область</t>
  </si>
  <si>
    <t xml:space="preserve">Юнусов Фарид </t>
  </si>
  <si>
    <t xml:space="preserve">Логинов Александр </t>
  </si>
  <si>
    <t xml:space="preserve">Лысых Павел </t>
  </si>
  <si>
    <t xml:space="preserve">Гришагин Максим </t>
  </si>
  <si>
    <t>Мишин А.Н.</t>
  </si>
  <si>
    <t xml:space="preserve">Лобас Виктор </t>
  </si>
  <si>
    <t xml:space="preserve">Суворов Алексей </t>
  </si>
  <si>
    <t>Кировская область</t>
  </si>
  <si>
    <t>Плюснин А.В.</t>
  </si>
  <si>
    <t xml:space="preserve">Колесников Алексей </t>
  </si>
  <si>
    <t xml:space="preserve">Трофимов Сергей </t>
  </si>
  <si>
    <t>сб.РФ</t>
  </si>
  <si>
    <t xml:space="preserve">Грязцов Сергей </t>
  </si>
  <si>
    <t xml:space="preserve">Синицин Данил </t>
  </si>
  <si>
    <t xml:space="preserve">Юсков Денис </t>
  </si>
  <si>
    <t xml:space="preserve">Ушакова Татьяна </t>
  </si>
  <si>
    <t>Голубев Кирилл</t>
  </si>
  <si>
    <t>Краснодарский край</t>
  </si>
  <si>
    <t>Дорофеев Д.А.</t>
  </si>
  <si>
    <t xml:space="preserve">Есин Алексей </t>
  </si>
  <si>
    <t>Муратов В.А.</t>
  </si>
  <si>
    <t xml:space="preserve">Мурашов Руслан </t>
  </si>
  <si>
    <t>Соловьев А.С., Гридин В.И.</t>
  </si>
  <si>
    <t xml:space="preserve">Кузнецов Артем </t>
  </si>
  <si>
    <t>Вологодская область</t>
  </si>
  <si>
    <t>Калинин А.А.,Шаршаринова Р.А.</t>
  </si>
  <si>
    <t>Кулижников Павел</t>
  </si>
  <si>
    <t>Петров Ю.А.</t>
  </si>
  <si>
    <t>Муратов В.А., Ермаков Н.И.</t>
  </si>
  <si>
    <t>Тыклин Д.Ю.</t>
  </si>
  <si>
    <t>t воздуха: +14,5</t>
  </si>
  <si>
    <t>влажность: 36 %</t>
  </si>
  <si>
    <t>Начало: 11:00</t>
  </si>
  <si>
    <t>Окончание: 11:15</t>
  </si>
  <si>
    <t xml:space="preserve">Качанова Дарья </t>
  </si>
  <si>
    <t>юн</t>
  </si>
  <si>
    <t xml:space="preserve">Казелина Елизавета </t>
  </si>
  <si>
    <t xml:space="preserve">Рогаткина Владлена </t>
  </si>
  <si>
    <t>31.09.1998</t>
  </si>
  <si>
    <t>Паночин А.В.</t>
  </si>
  <si>
    <t xml:space="preserve">Стрельникова Дарья </t>
  </si>
  <si>
    <t xml:space="preserve">Семиглазова Алена </t>
  </si>
  <si>
    <t>Ерошенко О.Г., Иванова Е.В.</t>
  </si>
  <si>
    <t xml:space="preserve">Суслова Вероника </t>
  </si>
  <si>
    <t>Шиляева О.Н., Казелина О.Н.</t>
  </si>
  <si>
    <t xml:space="preserve">Поплавская Анастасия </t>
  </si>
  <si>
    <t xml:space="preserve">Тетерина Надежда </t>
  </si>
  <si>
    <t>Забайкальский край</t>
  </si>
  <si>
    <t>Пиманова Е.И., Казелина О.Н.</t>
  </si>
  <si>
    <t xml:space="preserve">Михеева Ирина </t>
  </si>
  <si>
    <t>Свердловская область</t>
  </si>
  <si>
    <t>Тюрина Н.Ю., Казелина О.Н.</t>
  </si>
  <si>
    <t xml:space="preserve">Лежнева Мария </t>
  </si>
  <si>
    <t>27.02.1998</t>
  </si>
  <si>
    <t>Савельев В.Г. 
Савельева Г.И.</t>
  </si>
  <si>
    <t xml:space="preserve">Сутемьева Диана </t>
  </si>
  <si>
    <t>Иркутская область</t>
  </si>
  <si>
    <t>Сутемьева Р.Р.</t>
  </si>
  <si>
    <t xml:space="preserve">Гагарина Ксения </t>
  </si>
  <si>
    <t xml:space="preserve">Фалькова Валерия </t>
  </si>
  <si>
    <t>24.03.1998</t>
  </si>
  <si>
    <t>Савельев В.Г.  
Савельева Г.И.</t>
  </si>
  <si>
    <t xml:space="preserve">Евграфова Ксения </t>
  </si>
  <si>
    <t>03.08.1997</t>
  </si>
  <si>
    <t>Ярославская область</t>
  </si>
  <si>
    <t>Антропов Д.В., Казелина О.Н.</t>
  </si>
  <si>
    <t xml:space="preserve">Чепурнова Мария </t>
  </si>
  <si>
    <t>Тамбовская область</t>
  </si>
  <si>
    <t>Урюпин В.Е.</t>
  </si>
  <si>
    <t xml:space="preserve">Мандриченко Анна </t>
  </si>
  <si>
    <t>Начало: 11:15</t>
  </si>
  <si>
    <t>Окончание: 11:30</t>
  </si>
  <si>
    <t>Юниорки</t>
  </si>
  <si>
    <t>Начало: 11:45</t>
  </si>
  <si>
    <t>DNF</t>
  </si>
  <si>
    <t>Окончание: 12:05</t>
  </si>
  <si>
    <t>t воздуха: +14,6</t>
  </si>
  <si>
    <t>WDR</t>
  </si>
  <si>
    <t>Начало: 15:00</t>
  </si>
  <si>
    <t>Окончание: 15:15</t>
  </si>
  <si>
    <t>Окончание: 15:25</t>
  </si>
  <si>
    <t xml:space="preserve">Билялетдинов Надир </t>
  </si>
  <si>
    <t xml:space="preserve">Анисимов Денис </t>
  </si>
  <si>
    <t xml:space="preserve">Разоренов Александр </t>
  </si>
  <si>
    <t xml:space="preserve">Лисин Сергей </t>
  </si>
  <si>
    <t xml:space="preserve">Серяев Евгений </t>
  </si>
  <si>
    <t>DNS</t>
  </si>
  <si>
    <t>Начало: 11:50</t>
  </si>
  <si>
    <t>Окончание: 11:52</t>
  </si>
  <si>
    <t>Иванов Михаил</t>
  </si>
  <si>
    <t>Начало: 11:56</t>
  </si>
  <si>
    <t>Окончание: 12:00</t>
  </si>
  <si>
    <t>II разр.</t>
  </si>
  <si>
    <t>Начало: 12:20</t>
  </si>
  <si>
    <t>влажность: 41 %</t>
  </si>
  <si>
    <t>Окончание: 12:30</t>
  </si>
  <si>
    <t xml:space="preserve">Голубчиков Даниил </t>
  </si>
  <si>
    <t>ст</t>
  </si>
  <si>
    <t>16.07.1999</t>
  </si>
  <si>
    <t>Прусова Е.В.</t>
  </si>
  <si>
    <t xml:space="preserve">Водиченков Антон </t>
  </si>
  <si>
    <t>16.01.2000</t>
  </si>
  <si>
    <t xml:space="preserve">Ульянов Демид </t>
  </si>
  <si>
    <t xml:space="preserve">Мухамедов Амаль </t>
  </si>
  <si>
    <t>24.10.1999</t>
  </si>
  <si>
    <t xml:space="preserve">Невмержицкий Стефан </t>
  </si>
  <si>
    <t>Голубева Е.В.</t>
  </si>
  <si>
    <t xml:space="preserve">Петров Александр </t>
  </si>
  <si>
    <t>27.06.2000</t>
  </si>
  <si>
    <t xml:space="preserve">Филяков Андрей </t>
  </si>
  <si>
    <t>30.07.1999</t>
  </si>
  <si>
    <t xml:space="preserve">Простев Егор </t>
  </si>
  <si>
    <t>10.12.1998</t>
  </si>
  <si>
    <t xml:space="preserve">Иванов Илья </t>
  </si>
  <si>
    <t>26.02.1999</t>
  </si>
  <si>
    <t xml:space="preserve">Филиппов Никита </t>
  </si>
  <si>
    <t xml:space="preserve">Пучков Леонид </t>
  </si>
  <si>
    <t>05.04.1999</t>
  </si>
  <si>
    <t>DQ</t>
  </si>
  <si>
    <t>Начало: 12:30</t>
  </si>
  <si>
    <t>Окончание: 12:40</t>
  </si>
  <si>
    <t>Юноши старшего возраста</t>
  </si>
  <si>
    <t/>
  </si>
  <si>
    <t>Начало: 12:45</t>
  </si>
  <si>
    <t>Окончание: 12:50</t>
  </si>
  <si>
    <t xml:space="preserve">Первов Глеб </t>
  </si>
  <si>
    <t>09.01.1998</t>
  </si>
  <si>
    <t>Мужчины, Юниоры</t>
  </si>
  <si>
    <t>t воздуха: +4,5</t>
  </si>
  <si>
    <t>Начало: 14:10</t>
  </si>
  <si>
    <t>Окончание: 14:20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</si>
</sst>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6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b/>
      <i/>
      <sz val="16"/>
      <name val="Monotype Corsiva"/>
      <family val="4"/>
    </font>
    <font>
      <i/>
      <sz val="10"/>
      <name val="Times New Roman"/>
      <family val="1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8"/>
      <name val="Monotype Corsiva"/>
      <family val="4"/>
    </font>
    <font>
      <b/>
      <i/>
      <sz val="20"/>
      <name val="Monotype Corsiva"/>
      <family val="4"/>
    </font>
    <font>
      <b/>
      <i/>
      <sz val="22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180" fontId="1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3" fontId="1" fillId="0" borderId="0" xfId="0" applyNumberFormat="1" applyFont="1" applyBorder="1" applyAlignment="1">
      <alignment horizontal="left" vertical="justify" wrapText="1"/>
    </xf>
    <xf numFmtId="182" fontId="1" fillId="0" borderId="0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 wrapText="1"/>
    </xf>
    <xf numFmtId="14" fontId="1" fillId="0" borderId="0" xfId="0" applyNumberFormat="1" applyFont="1" applyFill="1" applyBorder="1" applyAlignment="1">
      <alignment horizontal="center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14" fontId="1" fillId="0" borderId="0" xfId="0" applyNumberFormat="1" applyFont="1" applyFill="1" applyBorder="1" applyAlignment="1">
      <alignment horizontal="center" vertical="justify" wrapText="1"/>
    </xf>
    <xf numFmtId="180" fontId="1" fillId="0" borderId="0" xfId="0" applyNumberFormat="1" applyFont="1" applyFill="1" applyBorder="1" applyAlignment="1">
      <alignment vertical="justify"/>
    </xf>
    <xf numFmtId="202" fontId="1" fillId="0" borderId="0" xfId="0" applyNumberFormat="1" applyFont="1" applyBorder="1" applyAlignment="1">
      <alignment horizontal="left" vertical="justify" wrapText="1"/>
    </xf>
    <xf numFmtId="183" fontId="1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183" fontId="1" fillId="0" borderId="10" xfId="0" applyNumberFormat="1" applyFont="1" applyBorder="1" applyAlignment="1">
      <alignment horizontal="left" vertical="justify" wrapText="1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justify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183" fontId="1" fillId="0" borderId="12" xfId="0" applyNumberFormat="1" applyFont="1" applyBorder="1" applyAlignment="1">
      <alignment horizontal="left" vertical="justify"/>
    </xf>
    <xf numFmtId="0" fontId="1" fillId="0" borderId="0" xfId="53" applyFont="1">
      <alignment/>
      <protection/>
    </xf>
    <xf numFmtId="0" fontId="3" fillId="0" borderId="0" xfId="53" applyFont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53" applyFont="1" applyFill="1" applyBorder="1" applyAlignment="1">
      <alignment horizontal="center" vertical="justify"/>
      <protection/>
    </xf>
    <xf numFmtId="0" fontId="2" fillId="0" borderId="10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2" fillId="0" borderId="10" xfId="53" applyFont="1" applyBorder="1" applyAlignment="1">
      <alignment horizontal="left"/>
      <protection/>
    </xf>
    <xf numFmtId="0" fontId="0" fillId="0" borderId="0" xfId="53" applyBorder="1" applyAlignment="1">
      <alignment wrapText="1"/>
      <protection/>
    </xf>
    <xf numFmtId="0" fontId="1" fillId="0" borderId="0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14" fontId="1" fillId="0" borderId="0" xfId="53" applyNumberFormat="1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horizontal="center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vertical="justify"/>
      <protection/>
    </xf>
    <xf numFmtId="180" fontId="1" fillId="0" borderId="0" xfId="53" applyNumberFormat="1" applyFont="1" applyBorder="1" applyAlignment="1">
      <alignment vertical="justify"/>
      <protection/>
    </xf>
    <xf numFmtId="183" fontId="1" fillId="0" borderId="0" xfId="53" applyNumberFormat="1" applyFont="1" applyBorder="1" applyAlignment="1">
      <alignment horizontal="left" vertical="justify"/>
      <protection/>
    </xf>
    <xf numFmtId="202" fontId="1" fillId="0" borderId="0" xfId="53" applyNumberFormat="1" applyFont="1" applyBorder="1" applyAlignment="1">
      <alignment horizontal="left" vertical="justify" wrapText="1"/>
      <protection/>
    </xf>
    <xf numFmtId="202" fontId="1" fillId="0" borderId="11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4" fontId="1" fillId="0" borderId="12" xfId="0" applyNumberFormat="1" applyFont="1" applyFill="1" applyBorder="1" applyAlignment="1">
      <alignment horizontal="center" vertical="justify" wrapText="1"/>
    </xf>
    <xf numFmtId="0" fontId="1" fillId="0" borderId="12" xfId="0" applyFont="1" applyFill="1" applyBorder="1" applyAlignment="1">
      <alignment vertical="justify" wrapText="1"/>
    </xf>
    <xf numFmtId="202" fontId="1" fillId="0" borderId="12" xfId="0" applyNumberFormat="1" applyFont="1" applyBorder="1" applyAlignment="1">
      <alignment horizontal="left" vertical="justify" wrapText="1"/>
    </xf>
    <xf numFmtId="202" fontId="1" fillId="0" borderId="10" xfId="0" applyNumberFormat="1" applyFont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left" vertical="justify"/>
    </xf>
    <xf numFmtId="183" fontId="1" fillId="0" borderId="11" xfId="0" applyNumberFormat="1" applyFont="1" applyBorder="1" applyAlignment="1">
      <alignment horizontal="left" vertical="justify"/>
    </xf>
    <xf numFmtId="202" fontId="1" fillId="0" borderId="13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4" fontId="1" fillId="0" borderId="10" xfId="0" applyNumberFormat="1" applyFont="1" applyFill="1" applyBorder="1" applyAlignment="1">
      <alignment horizontal="center" vertical="justify"/>
    </xf>
    <xf numFmtId="180" fontId="1" fillId="0" borderId="10" xfId="0" applyNumberFormat="1" applyFont="1" applyBorder="1" applyAlignment="1">
      <alignment vertical="justify"/>
    </xf>
    <xf numFmtId="182" fontId="3" fillId="0" borderId="10" xfId="0" applyNumberFormat="1" applyFont="1" applyBorder="1" applyAlignment="1">
      <alignment horizontal="left" vertical="justify"/>
    </xf>
    <xf numFmtId="183" fontId="1" fillId="0" borderId="10" xfId="0" applyNumberFormat="1" applyFont="1" applyBorder="1" applyAlignment="1">
      <alignment horizontal="left" vertical="justify"/>
    </xf>
    <xf numFmtId="182" fontId="3" fillId="0" borderId="0" xfId="0" applyNumberFormat="1" applyFont="1" applyBorder="1" applyAlignment="1">
      <alignment horizontal="left" vertical="justify"/>
    </xf>
    <xf numFmtId="0" fontId="1" fillId="0" borderId="10" xfId="0" applyFont="1" applyBorder="1" applyAlignment="1">
      <alignment vertical="justify"/>
    </xf>
    <xf numFmtId="2" fontId="3" fillId="0" borderId="10" xfId="0" applyNumberFormat="1" applyFont="1" applyBorder="1" applyAlignment="1">
      <alignment horizontal="left" vertical="justify"/>
    </xf>
    <xf numFmtId="180" fontId="1" fillId="0" borderId="10" xfId="0" applyNumberFormat="1" applyFont="1" applyFill="1" applyBorder="1" applyAlignment="1">
      <alignment vertical="justify"/>
    </xf>
    <xf numFmtId="0" fontId="1" fillId="0" borderId="0" xfId="53" applyFont="1" applyFill="1" applyBorder="1" applyAlignment="1">
      <alignment horizontal="left" vertical="justify"/>
      <protection/>
    </xf>
    <xf numFmtId="14" fontId="1" fillId="0" borderId="0" xfId="53" applyNumberFormat="1" applyFont="1" applyFill="1" applyBorder="1" applyAlignment="1">
      <alignment horizontal="center" vertical="justify"/>
      <protection/>
    </xf>
    <xf numFmtId="0" fontId="1" fillId="0" borderId="10" xfId="53" applyFont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horizontal="left" vertical="justify" wrapText="1"/>
      <protection/>
    </xf>
    <xf numFmtId="0" fontId="1" fillId="0" borderId="10" xfId="53" applyFont="1" applyFill="1" applyBorder="1" applyAlignment="1">
      <alignment horizontal="center" vertical="justify" wrapText="1"/>
      <protection/>
    </xf>
    <xf numFmtId="0" fontId="1" fillId="0" borderId="10" xfId="53" applyFont="1" applyFill="1" applyBorder="1" applyAlignment="1">
      <alignment vertical="justify" wrapText="1"/>
      <protection/>
    </xf>
    <xf numFmtId="180" fontId="1" fillId="0" borderId="10" xfId="53" applyNumberFormat="1" applyFont="1" applyFill="1" applyBorder="1" applyAlignment="1">
      <alignment vertical="justify"/>
      <protection/>
    </xf>
    <xf numFmtId="182" fontId="3" fillId="0" borderId="10" xfId="53" applyNumberFormat="1" applyFont="1" applyBorder="1" applyAlignment="1">
      <alignment horizontal="left" vertical="justify"/>
      <protection/>
    </xf>
    <xf numFmtId="183" fontId="1" fillId="0" borderId="10" xfId="53" applyNumberFormat="1" applyFont="1" applyBorder="1" applyAlignment="1">
      <alignment horizontal="left" vertical="justify"/>
      <protection/>
    </xf>
    <xf numFmtId="202" fontId="1" fillId="0" borderId="10" xfId="53" applyNumberFormat="1" applyFont="1" applyBorder="1" applyAlignment="1">
      <alignment horizontal="left" vertical="justify" wrapText="1"/>
      <protection/>
    </xf>
    <xf numFmtId="0" fontId="1" fillId="0" borderId="0" xfId="53" applyFont="1" applyBorder="1" applyAlignment="1">
      <alignment vertical="justify"/>
      <protection/>
    </xf>
    <xf numFmtId="0" fontId="1" fillId="0" borderId="11" xfId="53" applyFont="1" applyBorder="1" applyAlignment="1">
      <alignment horizontal="center" vertical="justify"/>
      <protection/>
    </xf>
    <xf numFmtId="0" fontId="1" fillId="0" borderId="11" xfId="53" applyFont="1" applyFill="1" applyBorder="1" applyAlignment="1">
      <alignment horizontal="left" vertical="justify"/>
      <protection/>
    </xf>
    <xf numFmtId="14" fontId="1" fillId="0" borderId="11" xfId="53" applyNumberFormat="1" applyFont="1" applyFill="1" applyBorder="1" applyAlignment="1">
      <alignment horizontal="center" vertical="justify"/>
      <protection/>
    </xf>
    <xf numFmtId="0" fontId="1" fillId="0" borderId="11" xfId="53" applyFont="1" applyFill="1" applyBorder="1" applyAlignment="1">
      <alignment vertical="justify"/>
      <protection/>
    </xf>
    <xf numFmtId="0" fontId="1" fillId="0" borderId="10" xfId="53" applyFont="1" applyFill="1" applyBorder="1" applyAlignment="1">
      <alignment horizontal="left" vertical="justify"/>
      <protection/>
    </xf>
    <xf numFmtId="14" fontId="1" fillId="0" borderId="10" xfId="53" applyNumberFormat="1" applyFont="1" applyFill="1" applyBorder="1" applyAlignment="1">
      <alignment horizontal="center" vertical="justify"/>
      <protection/>
    </xf>
    <xf numFmtId="0" fontId="1" fillId="0" borderId="10" xfId="53" applyFont="1" applyFill="1" applyBorder="1" applyAlignment="1">
      <alignment vertical="justify"/>
      <protection/>
    </xf>
    <xf numFmtId="0" fontId="1" fillId="0" borderId="10" xfId="53" applyFont="1" applyBorder="1" applyAlignment="1">
      <alignment vertical="justify"/>
      <protection/>
    </xf>
    <xf numFmtId="0" fontId="5" fillId="0" borderId="0" xfId="0" applyFont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182" fontId="3" fillId="0" borderId="0" xfId="53" applyNumberFormat="1" applyFont="1" applyBorder="1" applyAlignment="1">
      <alignment horizontal="left" vertical="justify"/>
      <protection/>
    </xf>
    <xf numFmtId="0" fontId="11" fillId="0" borderId="0" xfId="0" applyFont="1" applyAlignment="1">
      <alignment/>
    </xf>
    <xf numFmtId="0" fontId="54" fillId="0" borderId="0" xfId="0" applyFont="1" applyFill="1" applyAlignment="1">
      <alignment/>
    </xf>
    <xf numFmtId="182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 vertical="justify"/>
    </xf>
    <xf numFmtId="0" fontId="54" fillId="0" borderId="0" xfId="0" applyFont="1" applyFill="1" applyBorder="1" applyAlignment="1">
      <alignment horizontal="left" vertical="justify" wrapText="1"/>
    </xf>
    <xf numFmtId="14" fontId="54" fillId="0" borderId="0" xfId="0" applyNumberFormat="1" applyFont="1" applyFill="1" applyBorder="1" applyAlignment="1">
      <alignment horizontal="center" vertical="justify" wrapText="1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82" fontId="11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vertical="justify" wrapText="1"/>
    </xf>
    <xf numFmtId="0" fontId="13" fillId="0" borderId="10" xfId="0" applyFont="1" applyFill="1" applyBorder="1" applyAlignment="1">
      <alignment vertical="justify"/>
    </xf>
    <xf numFmtId="0" fontId="14" fillId="0" borderId="10" xfId="0" applyFont="1" applyBorder="1" applyAlignment="1">
      <alignment horizontal="left" vertical="justify" wrapText="1"/>
    </xf>
    <xf numFmtId="183" fontId="13" fillId="0" borderId="10" xfId="0" applyNumberFormat="1" applyFont="1" applyBorder="1" applyAlignment="1">
      <alignment horizontal="left" vertical="justify" wrapText="1"/>
    </xf>
    <xf numFmtId="202" fontId="13" fillId="0" borderId="10" xfId="0" applyNumberFormat="1" applyFont="1" applyBorder="1" applyAlignment="1">
      <alignment horizontal="left" vertical="justify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 horizontal="center" vertical="justify"/>
    </xf>
    <xf numFmtId="0" fontId="55" fillId="0" borderId="0" xfId="0" applyFont="1" applyFill="1" applyBorder="1" applyAlignment="1">
      <alignment horizontal="left" vertical="justify" wrapText="1"/>
    </xf>
    <xf numFmtId="14" fontId="55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vertical="justify" wrapText="1"/>
    </xf>
    <xf numFmtId="0" fontId="11" fillId="0" borderId="0" xfId="0" applyFont="1" applyFill="1" applyBorder="1" applyAlignment="1">
      <alignment horizontal="center" vertical="justify"/>
    </xf>
    <xf numFmtId="0" fontId="11" fillId="0" borderId="0" xfId="0" applyFont="1" applyFill="1" applyBorder="1" applyAlignment="1">
      <alignment horizontal="left" vertical="justify" wrapText="1"/>
    </xf>
    <xf numFmtId="14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183" fontId="11" fillId="0" borderId="0" xfId="0" applyNumberFormat="1" applyFont="1" applyBorder="1" applyAlignment="1">
      <alignment horizontal="left" vertical="justify"/>
    </xf>
    <xf numFmtId="202" fontId="11" fillId="0" borderId="0" xfId="0" applyNumberFormat="1" applyFont="1" applyBorder="1" applyAlignment="1">
      <alignment horizontal="left" vertical="justify" wrapText="1"/>
    </xf>
    <xf numFmtId="0" fontId="1" fillId="0" borderId="12" xfId="0" applyFont="1" applyFill="1" applyBorder="1" applyAlignment="1">
      <alignment horizontal="center" vertical="justify" wrapText="1"/>
    </xf>
    <xf numFmtId="0" fontId="4" fillId="0" borderId="0" xfId="53" applyFont="1" applyAlignment="1">
      <alignment horizontal="left" vertical="center"/>
      <protection/>
    </xf>
    <xf numFmtId="1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wrapText="1"/>
    </xf>
    <xf numFmtId="0" fontId="5" fillId="0" borderId="0" xfId="53" applyFont="1" applyAlignment="1">
      <alignment horizontal="center"/>
      <protection/>
    </xf>
    <xf numFmtId="180" fontId="1" fillId="0" borderId="11" xfId="53" applyNumberFormat="1" applyFont="1" applyBorder="1" applyAlignment="1">
      <alignment vertical="justify"/>
      <protection/>
    </xf>
    <xf numFmtId="180" fontId="1" fillId="0" borderId="12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3" fontId="1" fillId="0" borderId="0" xfId="0" applyNumberFormat="1" applyFont="1" applyFill="1" applyBorder="1" applyAlignment="1">
      <alignment horizontal="left" vertical="justify" wrapText="1"/>
    </xf>
    <xf numFmtId="205" fontId="1" fillId="0" borderId="0" xfId="0" applyNumberFormat="1" applyFont="1" applyFill="1" applyBorder="1" applyAlignment="1">
      <alignment horizontal="left" vertical="justify" wrapText="1"/>
    </xf>
    <xf numFmtId="183" fontId="1" fillId="0" borderId="12" xfId="0" applyNumberFormat="1" applyFont="1" applyFill="1" applyBorder="1" applyAlignment="1">
      <alignment horizontal="left" vertical="justify" wrapText="1"/>
    </xf>
    <xf numFmtId="205" fontId="1" fillId="0" borderId="12" xfId="0" applyNumberFormat="1" applyFont="1" applyFill="1" applyBorder="1" applyAlignment="1">
      <alignment horizontal="left" vertical="justify" wrapText="1"/>
    </xf>
    <xf numFmtId="2" fontId="3" fillId="0" borderId="12" xfId="0" applyNumberFormat="1" applyFont="1" applyFill="1" applyBorder="1" applyAlignment="1">
      <alignment horizontal="center" vertical="justify" wrapText="1"/>
    </xf>
    <xf numFmtId="2" fontId="3" fillId="0" borderId="0" xfId="0" applyNumberFormat="1" applyFont="1" applyFill="1" applyBorder="1" applyAlignment="1">
      <alignment horizontal="center" vertical="justify" wrapText="1"/>
    </xf>
    <xf numFmtId="202" fontId="1" fillId="0" borderId="12" xfId="0" applyNumberFormat="1" applyFont="1" applyFill="1" applyBorder="1" applyAlignment="1">
      <alignment horizontal="center" vertical="justify" wrapText="1"/>
    </xf>
    <xf numFmtId="202" fontId="1" fillId="0" borderId="0" xfId="0" applyNumberFormat="1" applyFont="1" applyFill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0" xfId="53" applyFont="1" applyBorder="1" applyAlignment="1">
      <alignment horizontal="center"/>
      <protection/>
    </xf>
    <xf numFmtId="180" fontId="1" fillId="0" borderId="0" xfId="53" applyNumberFormat="1" applyFont="1" applyFill="1" applyBorder="1" applyAlignment="1">
      <alignment vertical="justify"/>
      <protection/>
    </xf>
    <xf numFmtId="182" fontId="3" fillId="0" borderId="0" xfId="0" applyNumberFormat="1" applyFont="1" applyFill="1" applyBorder="1" applyAlignment="1">
      <alignment horizontal="left" vertical="justify"/>
    </xf>
    <xf numFmtId="183" fontId="1" fillId="0" borderId="0" xfId="0" applyNumberFormat="1" applyFont="1" applyFill="1" applyBorder="1" applyAlignment="1">
      <alignment horizontal="left" vertical="justify"/>
    </xf>
    <xf numFmtId="202" fontId="1" fillId="0" borderId="0" xfId="0" applyNumberFormat="1" applyFont="1" applyFill="1" applyBorder="1" applyAlignment="1">
      <alignment horizontal="left" vertical="justify" wrapText="1"/>
    </xf>
    <xf numFmtId="0" fontId="0" fillId="0" borderId="0" xfId="53" applyFill="1" applyBorder="1" applyAlignment="1">
      <alignment wrapText="1"/>
      <protection/>
    </xf>
    <xf numFmtId="180" fontId="1" fillId="0" borderId="11" xfId="53" applyNumberFormat="1" applyFont="1" applyFill="1" applyBorder="1" applyAlignment="1">
      <alignment vertical="justify"/>
      <protection/>
    </xf>
    <xf numFmtId="182" fontId="3" fillId="0" borderId="12" xfId="0" applyNumberFormat="1" applyFont="1" applyFill="1" applyBorder="1" applyAlignment="1">
      <alignment horizontal="left" vertical="justify"/>
    </xf>
    <xf numFmtId="183" fontId="1" fillId="0" borderId="12" xfId="0" applyNumberFormat="1" applyFont="1" applyFill="1" applyBorder="1" applyAlignment="1">
      <alignment horizontal="left" vertical="justify"/>
    </xf>
    <xf numFmtId="202" fontId="1" fillId="0" borderId="12" xfId="0" applyNumberFormat="1" applyFont="1" applyFill="1" applyBorder="1" applyAlignment="1">
      <alignment horizontal="left" vertical="justify" wrapText="1"/>
    </xf>
    <xf numFmtId="182" fontId="3" fillId="0" borderId="12" xfId="0" applyNumberFormat="1" applyFont="1" applyBorder="1" applyAlignment="1">
      <alignment horizontal="center" vertical="justify"/>
    </xf>
    <xf numFmtId="183" fontId="1" fillId="0" borderId="11" xfId="0" applyNumberFormat="1" applyFont="1" applyBorder="1" applyAlignment="1">
      <alignment horizontal="center" vertical="justify"/>
    </xf>
    <xf numFmtId="202" fontId="1" fillId="0" borderId="13" xfId="0" applyNumberFormat="1" applyFont="1" applyBorder="1" applyAlignment="1">
      <alignment horizontal="center" vertical="justify" wrapText="1"/>
    </xf>
    <xf numFmtId="182" fontId="3" fillId="0" borderId="0" xfId="0" applyNumberFormat="1" applyFont="1" applyBorder="1" applyAlignment="1">
      <alignment horizontal="center" vertical="justify"/>
    </xf>
    <xf numFmtId="183" fontId="1" fillId="0" borderId="0" xfId="0" applyNumberFormat="1" applyFont="1" applyBorder="1" applyAlignment="1">
      <alignment horizontal="center" vertical="justify"/>
    </xf>
    <xf numFmtId="182" fontId="3" fillId="0" borderId="10" xfId="0" applyNumberFormat="1" applyFont="1" applyBorder="1" applyAlignment="1">
      <alignment horizontal="center" vertical="justify"/>
    </xf>
    <xf numFmtId="183" fontId="1" fillId="0" borderId="10" xfId="0" applyNumberFormat="1" applyFont="1" applyBorder="1" applyAlignment="1">
      <alignment horizontal="center" vertical="justify"/>
    </xf>
    <xf numFmtId="202" fontId="1" fillId="0" borderId="10" xfId="0" applyNumberFormat="1" applyFont="1" applyBorder="1" applyAlignment="1">
      <alignment horizontal="center" vertical="justify" wrapText="1"/>
    </xf>
    <xf numFmtId="202" fontId="1" fillId="0" borderId="12" xfId="0" applyNumberFormat="1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82" fontId="3" fillId="0" borderId="0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182" fontId="3" fillId="0" borderId="14" xfId="0" applyNumberFormat="1" applyFont="1" applyBorder="1" applyAlignment="1">
      <alignment horizontal="left" vertical="center"/>
    </xf>
    <xf numFmtId="183" fontId="1" fillId="0" borderId="14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202" fontId="1" fillId="0" borderId="14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0" borderId="0" xfId="53" applyFont="1" applyAlignment="1">
      <alignment horizontal="center" vertical="center"/>
      <protection/>
    </xf>
    <xf numFmtId="0" fontId="16" fillId="0" borderId="0" xfId="53" applyFont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left"/>
      <protection/>
    </xf>
    <xf numFmtId="14" fontId="4" fillId="0" borderId="10" xfId="53" applyNumberFormat="1" applyFont="1" applyBorder="1" applyAlignment="1">
      <alignment horizontal="right"/>
      <protection/>
    </xf>
    <xf numFmtId="0" fontId="4" fillId="0" borderId="10" xfId="53" applyFont="1" applyBorder="1" applyAlignment="1">
      <alignment horizontal="right"/>
      <protection/>
    </xf>
    <xf numFmtId="0" fontId="9" fillId="0" borderId="0" xfId="53" applyFont="1" applyBorder="1" applyAlignment="1">
      <alignment horizontal="center" vertical="center"/>
      <protection/>
    </xf>
    <xf numFmtId="0" fontId="15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left"/>
      <protection/>
    </xf>
    <xf numFmtId="14" fontId="4" fillId="0" borderId="0" xfId="53" applyNumberFormat="1" applyFont="1" applyAlignment="1">
      <alignment horizontal="right"/>
      <protection/>
    </xf>
    <xf numFmtId="0" fontId="4" fillId="0" borderId="0" xfId="53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9.emf" /><Relationship Id="rId6" Type="http://schemas.openxmlformats.org/officeDocument/2006/relationships/image" Target="../media/image11.emf" /><Relationship Id="rId7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8.emf" /><Relationship Id="rId6" Type="http://schemas.openxmlformats.org/officeDocument/2006/relationships/image" Target="../media/image10.emf" /><Relationship Id="rId7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4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25.emf" /><Relationship Id="rId6" Type="http://schemas.openxmlformats.org/officeDocument/2006/relationships/image" Target="../media/image30.emf" /><Relationship Id="rId7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34.emf" /><Relationship Id="rId6" Type="http://schemas.openxmlformats.org/officeDocument/2006/relationships/image" Target="../media/image13.emf" /><Relationship Id="rId7" Type="http://schemas.openxmlformats.org/officeDocument/2006/relationships/image" Target="../media/image2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20.emf" /><Relationship Id="rId6" Type="http://schemas.openxmlformats.org/officeDocument/2006/relationships/image" Target="../media/image27.emf" /><Relationship Id="rId7" Type="http://schemas.openxmlformats.org/officeDocument/2006/relationships/image" Target="../media/image3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47.emf" /><Relationship Id="rId6" Type="http://schemas.openxmlformats.org/officeDocument/2006/relationships/image" Target="../media/image42.emf" /><Relationship Id="rId7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46.emf" /><Relationship Id="rId6" Type="http://schemas.openxmlformats.org/officeDocument/2006/relationships/image" Target="../media/image41.emf" /><Relationship Id="rId7" Type="http://schemas.openxmlformats.org/officeDocument/2006/relationships/image" Target="../media/image4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8.png" /><Relationship Id="rId3" Type="http://schemas.openxmlformats.org/officeDocument/2006/relationships/image" Target="../media/image49.jpeg" /><Relationship Id="rId4" Type="http://schemas.openxmlformats.org/officeDocument/2006/relationships/image" Target="../media/image50.jpeg" /><Relationship Id="rId5" Type="http://schemas.openxmlformats.org/officeDocument/2006/relationships/image" Target="../media/image32.emf" /><Relationship Id="rId6" Type="http://schemas.openxmlformats.org/officeDocument/2006/relationships/image" Target="../media/image23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1143000</xdr:colOff>
      <xdr:row>0</xdr:row>
      <xdr:rowOff>171450</xdr:rowOff>
    </xdr:from>
    <xdr:to>
      <xdr:col>14</xdr:col>
      <xdr:colOff>66675</xdr:colOff>
      <xdr:row>1</xdr:row>
      <xdr:rowOff>238125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7145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19050</xdr:rowOff>
    </xdr:from>
    <xdr:to>
      <xdr:col>3</xdr:col>
      <xdr:colOff>561975</xdr:colOff>
      <xdr:row>1</xdr:row>
      <xdr:rowOff>390525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9050"/>
          <a:ext cx="828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209550</xdr:rowOff>
    </xdr:from>
    <xdr:to>
      <xdr:col>6</xdr:col>
      <xdr:colOff>342900</xdr:colOff>
      <xdr:row>1</xdr:row>
      <xdr:rowOff>295275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209550"/>
          <a:ext cx="1171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142875</xdr:rowOff>
    </xdr:from>
    <xdr:to>
      <xdr:col>7</xdr:col>
      <xdr:colOff>1038225</xdr:colOff>
      <xdr:row>1</xdr:row>
      <xdr:rowOff>238125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42875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</xdr:colOff>
      <xdr:row>3</xdr:row>
      <xdr:rowOff>9525</xdr:rowOff>
    </xdr:from>
    <xdr:to>
      <xdr:col>21</xdr:col>
      <xdr:colOff>428625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34400" y="1600200"/>
          <a:ext cx="1000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3</xdr:row>
      <xdr:rowOff>9525</xdr:rowOff>
    </xdr:from>
    <xdr:to>
      <xdr:col>20</xdr:col>
      <xdr:colOff>19050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24750" y="1600200"/>
          <a:ext cx="990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3</xdr:row>
      <xdr:rowOff>9525</xdr:rowOff>
    </xdr:from>
    <xdr:to>
      <xdr:col>18</xdr:col>
      <xdr:colOff>228600</xdr:colOff>
      <xdr:row>3</xdr:row>
      <xdr:rowOff>400050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34150" y="1600200"/>
          <a:ext cx="971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914400</xdr:colOff>
      <xdr:row>0</xdr:row>
      <xdr:rowOff>190500</xdr:rowOff>
    </xdr:from>
    <xdr:to>
      <xdr:col>13</xdr:col>
      <xdr:colOff>200025</xdr:colOff>
      <xdr:row>0</xdr:row>
      <xdr:rowOff>704850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0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47625</xdr:rowOff>
    </xdr:from>
    <xdr:to>
      <xdr:col>3</xdr:col>
      <xdr:colOff>495300</xdr:colOff>
      <xdr:row>1</xdr:row>
      <xdr:rowOff>47625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476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209550</xdr:rowOff>
    </xdr:from>
    <xdr:to>
      <xdr:col>3</xdr:col>
      <xdr:colOff>1609725</xdr:colOff>
      <xdr:row>0</xdr:row>
      <xdr:rowOff>695325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209550"/>
          <a:ext cx="1095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209550</xdr:rowOff>
    </xdr:from>
    <xdr:to>
      <xdr:col>7</xdr:col>
      <xdr:colOff>809625</xdr:colOff>
      <xdr:row>0</xdr:row>
      <xdr:rowOff>704850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38475" y="2095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571500</xdr:colOff>
      <xdr:row>3</xdr:row>
      <xdr:rowOff>0</xdr:rowOff>
    </xdr:from>
    <xdr:to>
      <xdr:col>20</xdr:col>
      <xdr:colOff>323850</xdr:colOff>
      <xdr:row>4</xdr:row>
      <xdr:rowOff>76200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1495425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171450</xdr:colOff>
      <xdr:row>3</xdr:row>
      <xdr:rowOff>0</xdr:rowOff>
    </xdr:from>
    <xdr:to>
      <xdr:col>18</xdr:col>
      <xdr:colOff>523875</xdr:colOff>
      <xdr:row>4</xdr:row>
      <xdr:rowOff>85725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58050" y="1495425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9525</xdr:rowOff>
    </xdr:from>
    <xdr:to>
      <xdr:col>17</xdr:col>
      <xdr:colOff>180975</xdr:colOff>
      <xdr:row>5</xdr:row>
      <xdr:rowOff>19050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1504950"/>
          <a:ext cx="9429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1</xdr:row>
      <xdr:rowOff>333375</xdr:rowOff>
    </xdr:from>
    <xdr:to>
      <xdr:col>14</xdr:col>
      <xdr:colOff>409575</xdr:colOff>
      <xdr:row>2</xdr:row>
      <xdr:rowOff>333375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6000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2</xdr:col>
      <xdr:colOff>28575</xdr:colOff>
      <xdr:row>2</xdr:row>
      <xdr:rowOff>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85725</xdr:colOff>
      <xdr:row>3</xdr:row>
      <xdr:rowOff>57150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0</xdr:rowOff>
    </xdr:from>
    <xdr:to>
      <xdr:col>14</xdr:col>
      <xdr:colOff>438150</xdr:colOff>
      <xdr:row>1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104775</xdr:rowOff>
    </xdr:from>
    <xdr:to>
      <xdr:col>20</xdr:col>
      <xdr:colOff>371475</xdr:colOff>
      <xdr:row>3</xdr:row>
      <xdr:rowOff>66675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7905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85725</xdr:rowOff>
    </xdr:from>
    <xdr:to>
      <xdr:col>18</xdr:col>
      <xdr:colOff>581025</xdr:colOff>
      <xdr:row>3</xdr:row>
      <xdr:rowOff>66675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00950" y="77152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76200</xdr:rowOff>
    </xdr:from>
    <xdr:to>
      <xdr:col>17</xdr:col>
      <xdr:colOff>200025</xdr:colOff>
      <xdr:row>3</xdr:row>
      <xdr:rowOff>85725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9875" y="7620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542925</xdr:colOff>
      <xdr:row>1</xdr:row>
      <xdr:rowOff>333375</xdr:rowOff>
    </xdr:from>
    <xdr:to>
      <xdr:col>14</xdr:col>
      <xdr:colOff>381000</xdr:colOff>
      <xdr:row>2</xdr:row>
      <xdr:rowOff>333375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6000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2</xdr:col>
      <xdr:colOff>28575</xdr:colOff>
      <xdr:row>2</xdr:row>
      <xdr:rowOff>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2</xdr:col>
      <xdr:colOff>85725</xdr:colOff>
      <xdr:row>3</xdr:row>
      <xdr:rowOff>57150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950"/>
          <a:ext cx="866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0</xdr:rowOff>
    </xdr:from>
    <xdr:to>
      <xdr:col>14</xdr:col>
      <xdr:colOff>409575</xdr:colOff>
      <xdr:row>1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0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2</xdr:row>
      <xdr:rowOff>104775</xdr:rowOff>
    </xdr:from>
    <xdr:to>
      <xdr:col>20</xdr:col>
      <xdr:colOff>371475</xdr:colOff>
      <xdr:row>3</xdr:row>
      <xdr:rowOff>66675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29650" y="790575"/>
          <a:ext cx="942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257175</xdr:colOff>
      <xdr:row>2</xdr:row>
      <xdr:rowOff>85725</xdr:rowOff>
    </xdr:from>
    <xdr:to>
      <xdr:col>18</xdr:col>
      <xdr:colOff>561975</xdr:colOff>
      <xdr:row>3</xdr:row>
      <xdr:rowOff>57150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9525" y="7715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2</xdr:row>
      <xdr:rowOff>76200</xdr:rowOff>
    </xdr:from>
    <xdr:to>
      <xdr:col>17</xdr:col>
      <xdr:colOff>200025</xdr:colOff>
      <xdr:row>3</xdr:row>
      <xdr:rowOff>85725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48450" y="762000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857250</xdr:colOff>
      <xdr:row>0</xdr:row>
      <xdr:rowOff>247650</xdr:rowOff>
    </xdr:from>
    <xdr:to>
      <xdr:col>11</xdr:col>
      <xdr:colOff>190500</xdr:colOff>
      <xdr:row>1</xdr:row>
      <xdr:rowOff>57150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47650"/>
          <a:ext cx="95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0</xdr:rowOff>
    </xdr:from>
    <xdr:to>
      <xdr:col>3</xdr:col>
      <xdr:colOff>733425</xdr:colOff>
      <xdr:row>1</xdr:row>
      <xdr:rowOff>123825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838200</xdr:colOff>
      <xdr:row>0</xdr:row>
      <xdr:rowOff>238125</xdr:rowOff>
    </xdr:from>
    <xdr:to>
      <xdr:col>6</xdr:col>
      <xdr:colOff>76200</xdr:colOff>
      <xdr:row>1</xdr:row>
      <xdr:rowOff>76200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2381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200025</xdr:rowOff>
    </xdr:from>
    <xdr:to>
      <xdr:col>7</xdr:col>
      <xdr:colOff>638175</xdr:colOff>
      <xdr:row>1</xdr:row>
      <xdr:rowOff>57150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200025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3</xdr:row>
      <xdr:rowOff>19050</xdr:rowOff>
    </xdr:from>
    <xdr:to>
      <xdr:col>20</xdr:col>
      <xdr:colOff>285750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58225" y="1562100"/>
          <a:ext cx="971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3</xdr:row>
      <xdr:rowOff>19050</xdr:rowOff>
    </xdr:from>
    <xdr:to>
      <xdr:col>18</xdr:col>
      <xdr:colOff>514350</xdr:colOff>
      <xdr:row>3</xdr:row>
      <xdr:rowOff>381000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77150" y="1562100"/>
          <a:ext cx="962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3</xdr:row>
      <xdr:rowOff>0</xdr:rowOff>
    </xdr:from>
    <xdr:to>
      <xdr:col>17</xdr:col>
      <xdr:colOff>200025</xdr:colOff>
      <xdr:row>3</xdr:row>
      <xdr:rowOff>390525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72275" y="1543050"/>
          <a:ext cx="942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1</xdr:row>
      <xdr:rowOff>390525</xdr:rowOff>
    </xdr:from>
    <xdr:to>
      <xdr:col>15</xdr:col>
      <xdr:colOff>314325</xdr:colOff>
      <xdr:row>2</xdr:row>
      <xdr:rowOff>390525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65722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133350</xdr:colOff>
      <xdr:row>2</xdr:row>
      <xdr:rowOff>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114300</xdr:rowOff>
    </xdr:from>
    <xdr:to>
      <xdr:col>2</xdr:col>
      <xdr:colOff>190500</xdr:colOff>
      <xdr:row>3</xdr:row>
      <xdr:rowOff>85725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15</xdr:col>
      <xdr:colOff>371475</xdr:colOff>
      <xdr:row>1</xdr:row>
      <xdr:rowOff>152400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72125" y="0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571500</xdr:colOff>
      <xdr:row>3</xdr:row>
      <xdr:rowOff>0</xdr:rowOff>
    </xdr:from>
    <xdr:to>
      <xdr:col>21</xdr:col>
      <xdr:colOff>295275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109537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238125</xdr:colOff>
      <xdr:row>3</xdr:row>
      <xdr:rowOff>0</xdr:rowOff>
    </xdr:from>
    <xdr:to>
      <xdr:col>19</xdr:col>
      <xdr:colOff>561975</xdr:colOff>
      <xdr:row>3</xdr:row>
      <xdr:rowOff>361950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0" y="10953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76200</xdr:colOff>
      <xdr:row>3</xdr:row>
      <xdr:rowOff>0</xdr:rowOff>
    </xdr:from>
    <xdr:to>
      <xdr:col>18</xdr:col>
      <xdr:colOff>200025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48475" y="1095375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523875</xdr:colOff>
      <xdr:row>2</xdr:row>
      <xdr:rowOff>76200</xdr:rowOff>
    </xdr:from>
    <xdr:to>
      <xdr:col>14</xdr:col>
      <xdr:colOff>438150</xdr:colOff>
      <xdr:row>3</xdr:row>
      <xdr:rowOff>133350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33425"/>
          <a:ext cx="933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2</xdr:col>
      <xdr:colOff>133350</xdr:colOff>
      <xdr:row>2</xdr:row>
      <xdr:rowOff>28575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180975</xdr:rowOff>
    </xdr:from>
    <xdr:to>
      <xdr:col>2</xdr:col>
      <xdr:colOff>190500</xdr:colOff>
      <xdr:row>3</xdr:row>
      <xdr:rowOff>209550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38200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504825</xdr:colOff>
      <xdr:row>0</xdr:row>
      <xdr:rowOff>9525</xdr:rowOff>
    </xdr:from>
    <xdr:to>
      <xdr:col>15</xdr:col>
      <xdr:colOff>9525</xdr:colOff>
      <xdr:row>1</xdr:row>
      <xdr:rowOff>123825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95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514350</xdr:colOff>
      <xdr:row>3</xdr:row>
      <xdr:rowOff>0</xdr:rowOff>
    </xdr:from>
    <xdr:to>
      <xdr:col>20</xdr:col>
      <xdr:colOff>238125</xdr:colOff>
      <xdr:row>3</xdr:row>
      <xdr:rowOff>352425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0096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3</xdr:row>
      <xdr:rowOff>9525</xdr:rowOff>
    </xdr:from>
    <xdr:to>
      <xdr:col>18</xdr:col>
      <xdr:colOff>476250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1019175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0</xdr:rowOff>
    </xdr:from>
    <xdr:to>
      <xdr:col>16</xdr:col>
      <xdr:colOff>590550</xdr:colOff>
      <xdr:row>3</xdr:row>
      <xdr:rowOff>381000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1009650"/>
          <a:ext cx="923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990600</xdr:colOff>
      <xdr:row>0</xdr:row>
      <xdr:rowOff>209550</xdr:rowOff>
    </xdr:from>
    <xdr:to>
      <xdr:col>10</xdr:col>
      <xdr:colOff>485775</xdr:colOff>
      <xdr:row>0</xdr:row>
      <xdr:rowOff>676275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09550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0</xdr:row>
      <xdr:rowOff>9525</xdr:rowOff>
    </xdr:from>
    <xdr:to>
      <xdr:col>3</xdr:col>
      <xdr:colOff>723900</xdr:colOff>
      <xdr:row>1</xdr:row>
      <xdr:rowOff>47625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525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190500</xdr:rowOff>
    </xdr:from>
    <xdr:to>
      <xdr:col>6</xdr:col>
      <xdr:colOff>304800</xdr:colOff>
      <xdr:row>0</xdr:row>
      <xdr:rowOff>685800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190500"/>
          <a:ext cx="1114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161925</xdr:rowOff>
    </xdr:from>
    <xdr:to>
      <xdr:col>7</xdr:col>
      <xdr:colOff>885825</xdr:colOff>
      <xdr:row>0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14675" y="161925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3</xdr:row>
      <xdr:rowOff>19050</xdr:rowOff>
    </xdr:from>
    <xdr:to>
      <xdr:col>19</xdr:col>
      <xdr:colOff>381000</xdr:colOff>
      <xdr:row>3</xdr:row>
      <xdr:rowOff>371475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05825" y="1724025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3</xdr:row>
      <xdr:rowOff>9525</xdr:rowOff>
    </xdr:from>
    <xdr:to>
      <xdr:col>17</xdr:col>
      <xdr:colOff>552450</xdr:colOff>
      <xdr:row>3</xdr:row>
      <xdr:rowOff>371475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67600" y="17145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3</xdr:row>
      <xdr:rowOff>19050</xdr:rowOff>
    </xdr:from>
    <xdr:to>
      <xdr:col>16</xdr:col>
      <xdr:colOff>180975</xdr:colOff>
      <xdr:row>3</xdr:row>
      <xdr:rowOff>409575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96050" y="17240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</xdr:colOff>
      <xdr:row>2</xdr:row>
      <xdr:rowOff>9525</xdr:rowOff>
    </xdr:from>
    <xdr:to>
      <xdr:col>14</xdr:col>
      <xdr:colOff>419100</xdr:colOff>
      <xdr:row>3</xdr:row>
      <xdr:rowOff>47625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7429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133350</xdr:colOff>
      <xdr:row>1</xdr:row>
      <xdr:rowOff>323850</xdr:rowOff>
    </xdr:to>
    <xdr:pic>
      <xdr:nvPicPr>
        <xdr:cNvPr id="2" name="Рисунок 7" descr="Министерство спорта, туризма и молодёжной политики РФ (Минспорттуризм), эмблема - векторное изображение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95250</xdr:rowOff>
    </xdr:from>
    <xdr:to>
      <xdr:col>2</xdr:col>
      <xdr:colOff>190500</xdr:colOff>
      <xdr:row>3</xdr:row>
      <xdr:rowOff>95250</xdr:rowOff>
    </xdr:to>
    <xdr:pic>
      <xdr:nvPicPr>
        <xdr:cNvPr id="3" name="Рисунок 1" descr="russkati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8675"/>
          <a:ext cx="876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0</xdr:rowOff>
    </xdr:from>
    <xdr:to>
      <xdr:col>14</xdr:col>
      <xdr:colOff>476250</xdr:colOff>
      <xdr:row>1</xdr:row>
      <xdr:rowOff>66675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0"/>
          <a:ext cx="1047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3</xdr:row>
      <xdr:rowOff>9525</xdr:rowOff>
    </xdr:from>
    <xdr:to>
      <xdr:col>20</xdr:col>
      <xdr:colOff>333375</xdr:colOff>
      <xdr:row>3</xdr:row>
      <xdr:rowOff>361950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112395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2</xdr:row>
      <xdr:rowOff>180975</xdr:rowOff>
    </xdr:from>
    <xdr:to>
      <xdr:col>18</xdr:col>
      <xdr:colOff>523875</xdr:colOff>
      <xdr:row>3</xdr:row>
      <xdr:rowOff>161925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19950" y="914400"/>
          <a:ext cx="933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2</xdr:row>
      <xdr:rowOff>152400</xdr:rowOff>
    </xdr:from>
    <xdr:to>
      <xdr:col>17</xdr:col>
      <xdr:colOff>161925</xdr:colOff>
      <xdr:row>3</xdr:row>
      <xdr:rowOff>161925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885825"/>
          <a:ext cx="923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.11.13%20&#1054;&#1090;&#1082;&#1088;&#1099;&#1090;&#1080;&#1077;%20&#1079;&#1080;&#1084;&#1085;&#1077;&#1075;&#1086;%20&#1089;&#1087;&#1086;&#1088;&#1090;&#1080;&#1074;&#1085;&#1086;&#1075;&#1086;%20&#1089;&#1077;&#1079;&#1086;&#1085;&#1072;-2\&#1056;&#1077;&#1079;&#1091;&#1083;&#1100;&#1090;&#1072;&#1090;&#1099;%20&#1089;&#1088;&#1077;&#1076;&#1085;&#1080;&#1081;%20&#1074;&#1086;&#1079;&#1088;&#1072;&#1089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_01"/>
      <sheetName val="500_02"/>
      <sheetName val="1000_01"/>
      <sheetName val="1000_02"/>
      <sheetName val="500_21"/>
      <sheetName val="500_22"/>
      <sheetName val="1000_21"/>
      <sheetName val="1000_22"/>
      <sheetName val="Сумма"/>
      <sheetName val="const"/>
    </sheetNames>
    <sheetDataSet>
      <sheetData sheetId="9">
        <row r="12">
          <cell r="C12" t="str">
            <v>3000 метров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AL33"/>
  <sheetViews>
    <sheetView view="pageBreakPreview" zoomScale="160" zoomScaleSheetLayoutView="160" zoomScalePageLayoutView="0" workbookViewId="0" topLeftCell="A4">
      <selection activeCell="B13" activeCellId="1" sqref="G4 B13"/>
    </sheetView>
  </sheetViews>
  <sheetFormatPr defaultColWidth="9.140625" defaultRowHeight="12.75"/>
  <cols>
    <col min="1" max="1" width="6.421875" style="1" customWidth="1"/>
    <col min="2" max="3" width="6.28125" style="1" customWidth="1"/>
    <col min="4" max="4" width="22.140625" style="1" customWidth="1"/>
    <col min="5" max="5" width="11.28125" style="1" hidden="1" customWidth="1"/>
    <col min="6" max="6" width="9.8515625" style="1" hidden="1" customWidth="1"/>
    <col min="7" max="7" width="9.57421875" style="1" customWidth="1"/>
    <col min="8" max="8" width="21.00390625" style="1" customWidth="1"/>
    <col min="9" max="9" width="22.7109375" style="1" hidden="1" customWidth="1"/>
    <col min="10" max="10" width="15.7109375" style="1" hidden="1" customWidth="1"/>
    <col min="11" max="11" width="0.71875" style="1" hidden="1" customWidth="1"/>
    <col min="12" max="12" width="7.57421875" style="1" customWidth="1"/>
    <col min="13" max="13" width="7.28125" style="1" hidden="1" customWidth="1"/>
    <col min="14" max="14" width="3.57421875" style="1" customWidth="1"/>
    <col min="15" max="15" width="6.140625" style="1" customWidth="1"/>
    <col min="16" max="16" width="8.140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32.2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58.5" customHeight="1">
      <c r="A2" s="211" t="str">
        <f>N_sor1</f>
        <v>Всероссийские соревнования по конькобежному спорту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34.5" customHeight="1">
      <c r="A3" s="212" t="str">
        <f>N_sor2</f>
        <v>"КУБОК КОЛОМНЫ"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6" ht="40.5" customHeight="1" thickBot="1">
      <c r="A4" s="213" t="s">
        <v>20</v>
      </c>
      <c r="B4" s="213"/>
      <c r="C4" s="213"/>
      <c r="D4" s="213"/>
      <c r="E4" s="156"/>
      <c r="F4" s="156"/>
      <c r="G4" s="156"/>
      <c r="H4" s="156"/>
      <c r="I4" s="156"/>
      <c r="J4" s="214" t="str">
        <f>D_d1</f>
        <v>10 октября 2015 г.</v>
      </c>
      <c r="K4" s="215"/>
      <c r="L4" s="215"/>
      <c r="M4" s="215"/>
      <c r="N4" s="215"/>
      <c r="O4" s="215"/>
      <c r="P4" s="215"/>
    </row>
    <row r="5" spans="1:16" ht="28.5" customHeight="1" thickTop="1">
      <c r="A5" s="166"/>
      <c r="B5" s="166"/>
      <c r="C5" s="166"/>
      <c r="D5" s="166"/>
      <c r="E5" s="167"/>
      <c r="F5" s="167"/>
      <c r="G5" s="167"/>
      <c r="H5" s="167"/>
      <c r="I5" s="167"/>
      <c r="J5" s="168"/>
      <c r="K5" s="169"/>
      <c r="L5" s="169"/>
      <c r="M5" s="169"/>
      <c r="N5" s="169"/>
      <c r="O5" s="169"/>
      <c r="P5" s="169"/>
    </row>
    <row r="6" spans="2:32" ht="28.5" customHeight="1">
      <c r="B6" s="15"/>
      <c r="C6" s="210" t="str">
        <f>N_un</f>
        <v>Мужчины</v>
      </c>
      <c r="D6" s="210"/>
      <c r="E6" s="210"/>
      <c r="F6" s="210"/>
      <c r="G6" s="210"/>
      <c r="H6" s="210"/>
      <c r="I6" s="210"/>
      <c r="J6" s="210"/>
      <c r="K6" s="15"/>
      <c r="L6" s="18" t="str">
        <f>const!C9</f>
        <v>500 метров</v>
      </c>
      <c r="M6" s="15"/>
      <c r="N6" s="15"/>
      <c r="O6" s="15"/>
      <c r="P6" s="15"/>
      <c r="Q6" s="3"/>
      <c r="R6" s="4">
        <v>37.5</v>
      </c>
      <c r="S6" s="4">
        <v>35.4</v>
      </c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9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11" t="s">
        <v>8</v>
      </c>
      <c r="N7" s="11"/>
      <c r="O7" s="2" t="s">
        <v>11</v>
      </c>
      <c r="P7" s="2" t="s">
        <v>5</v>
      </c>
      <c r="Q7" s="3"/>
      <c r="R7" s="19"/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6.5" customHeight="1" thickTop="1">
      <c r="A8" s="6">
        <v>1</v>
      </c>
      <c r="B8" s="45">
        <v>150</v>
      </c>
      <c r="C8" s="45" t="s">
        <v>71</v>
      </c>
      <c r="D8" s="70" t="s">
        <v>148</v>
      </c>
      <c r="E8" s="146" t="s">
        <v>133</v>
      </c>
      <c r="F8" s="71">
        <v>34444</v>
      </c>
      <c r="G8" s="146" t="s">
        <v>82</v>
      </c>
      <c r="H8" s="72" t="s">
        <v>139</v>
      </c>
      <c r="I8" s="72" t="s">
        <v>140</v>
      </c>
      <c r="J8" s="72"/>
      <c r="K8" s="46"/>
      <c r="L8" s="161">
        <v>35.25</v>
      </c>
      <c r="M8" s="159">
        <f aca="true" t="shared" si="0" ref="M8:M16">L8</f>
        <v>35.25</v>
      </c>
      <c r="N8" s="160"/>
      <c r="O8" s="163">
        <f aca="true" t="shared" si="1" ref="O8:O27">L8-L$8</f>
        <v>0</v>
      </c>
      <c r="P8" s="45" t="s">
        <v>74</v>
      </c>
      <c r="Q8" s="3"/>
      <c r="R8" s="19"/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6.5" customHeight="1">
      <c r="A9" s="6">
        <v>2</v>
      </c>
      <c r="B9" s="7">
        <v>153</v>
      </c>
      <c r="C9" s="7" t="s">
        <v>77</v>
      </c>
      <c r="D9" s="16" t="s">
        <v>141</v>
      </c>
      <c r="E9" s="17" t="s">
        <v>133</v>
      </c>
      <c r="F9" s="26">
        <v>32114</v>
      </c>
      <c r="G9" s="17" t="s">
        <v>74</v>
      </c>
      <c r="H9" s="13" t="s">
        <v>75</v>
      </c>
      <c r="I9" s="13" t="s">
        <v>142</v>
      </c>
      <c r="J9" s="13"/>
      <c r="K9" s="27"/>
      <c r="L9" s="162">
        <v>35.56</v>
      </c>
      <c r="M9" s="157">
        <f t="shared" si="0"/>
        <v>35.56</v>
      </c>
      <c r="N9" s="158"/>
      <c r="O9" s="164">
        <f t="shared" si="1"/>
        <v>0.3100000000000023</v>
      </c>
      <c r="P9" s="7" t="s">
        <v>87</v>
      </c>
      <c r="Q9" s="3"/>
      <c r="R9" s="19"/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16.5" customHeight="1">
      <c r="A10" s="6">
        <v>3</v>
      </c>
      <c r="B10" s="7">
        <v>148</v>
      </c>
      <c r="C10" s="7" t="s">
        <v>71</v>
      </c>
      <c r="D10" s="16" t="s">
        <v>145</v>
      </c>
      <c r="E10" s="17" t="s">
        <v>133</v>
      </c>
      <c r="F10" s="26">
        <v>32095</v>
      </c>
      <c r="G10" s="17" t="s">
        <v>74</v>
      </c>
      <c r="H10" s="13" t="s">
        <v>146</v>
      </c>
      <c r="I10" s="13" t="s">
        <v>147</v>
      </c>
      <c r="J10" s="13"/>
      <c r="K10" s="12"/>
      <c r="L10" s="162">
        <v>35.6</v>
      </c>
      <c r="M10" s="157">
        <f t="shared" si="0"/>
        <v>35.6</v>
      </c>
      <c r="N10" s="158"/>
      <c r="O10" s="164">
        <f t="shared" si="1"/>
        <v>0.3500000000000014</v>
      </c>
      <c r="P10" s="7" t="s">
        <v>87</v>
      </c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spans="1:32" ht="16.5" customHeight="1">
      <c r="A11" s="6">
        <v>4</v>
      </c>
      <c r="B11" s="7">
        <v>151</v>
      </c>
      <c r="C11" s="7" t="s">
        <v>71</v>
      </c>
      <c r="D11" s="16" t="s">
        <v>143</v>
      </c>
      <c r="E11" s="17" t="s">
        <v>133</v>
      </c>
      <c r="F11" s="26">
        <v>33967</v>
      </c>
      <c r="G11" s="17" t="s">
        <v>74</v>
      </c>
      <c r="H11" s="13" t="s">
        <v>139</v>
      </c>
      <c r="I11" s="13" t="s">
        <v>140</v>
      </c>
      <c r="J11" s="13"/>
      <c r="K11" s="12"/>
      <c r="L11" s="162">
        <v>35.65</v>
      </c>
      <c r="M11" s="157">
        <f t="shared" si="0"/>
        <v>35.65</v>
      </c>
      <c r="N11" s="158"/>
      <c r="O11" s="164">
        <f t="shared" si="1"/>
        <v>0.3999999999999986</v>
      </c>
      <c r="P11" s="7" t="s">
        <v>87</v>
      </c>
      <c r="Q11" s="3"/>
      <c r="R11" s="19"/>
      <c r="S11" s="19"/>
      <c r="T11" s="4"/>
      <c r="U11" s="4"/>
      <c r="V11" s="4"/>
      <c r="W11" s="4"/>
      <c r="X11" s="7"/>
      <c r="Y11" s="4"/>
      <c r="Z11" s="4"/>
      <c r="AA11" s="4"/>
      <c r="AB11" s="4"/>
      <c r="AC11" s="4"/>
      <c r="AD11" s="4"/>
      <c r="AE11" s="4"/>
      <c r="AF11" s="4"/>
    </row>
    <row r="12" spans="1:32" ht="16.5" customHeight="1">
      <c r="A12" s="6">
        <v>5</v>
      </c>
      <c r="B12" s="7">
        <v>149</v>
      </c>
      <c r="C12" s="7" t="s">
        <v>77</v>
      </c>
      <c r="D12" s="16" t="s">
        <v>136</v>
      </c>
      <c r="E12" s="17" t="s">
        <v>133</v>
      </c>
      <c r="F12" s="26">
        <v>32792</v>
      </c>
      <c r="G12" s="17" t="s">
        <v>82</v>
      </c>
      <c r="H12" s="13" t="s">
        <v>104</v>
      </c>
      <c r="I12" s="13" t="s">
        <v>149</v>
      </c>
      <c r="J12" s="13"/>
      <c r="K12" s="27"/>
      <c r="L12" s="162">
        <v>36.13</v>
      </c>
      <c r="M12" s="157">
        <f t="shared" si="0"/>
        <v>36.13</v>
      </c>
      <c r="N12" s="158">
        <v>2</v>
      </c>
      <c r="O12" s="164">
        <f t="shared" si="1"/>
        <v>0.8800000000000026</v>
      </c>
      <c r="P12" s="7" t="s">
        <v>87</v>
      </c>
      <c r="Q12" s="3"/>
      <c r="R12" s="19"/>
      <c r="S12" s="19"/>
      <c r="T12" s="4"/>
      <c r="U12" s="4"/>
      <c r="V12" s="4"/>
      <c r="W12" s="4"/>
      <c r="X12" s="7"/>
      <c r="Y12" s="4"/>
      <c r="Z12" s="4"/>
      <c r="AA12" s="4"/>
      <c r="AB12" s="4"/>
      <c r="AC12" s="4"/>
      <c r="AD12" s="4"/>
      <c r="AE12" s="4"/>
      <c r="AF12" s="4"/>
    </row>
    <row r="13" spans="1:32" ht="16.5" customHeight="1">
      <c r="A13" s="6">
        <v>6</v>
      </c>
      <c r="B13" s="7">
        <v>152</v>
      </c>
      <c r="C13" s="7" t="s">
        <v>71</v>
      </c>
      <c r="D13" s="16" t="s">
        <v>138</v>
      </c>
      <c r="E13" s="17" t="s">
        <v>133</v>
      </c>
      <c r="F13" s="26">
        <v>34044</v>
      </c>
      <c r="G13" s="17" t="s">
        <v>87</v>
      </c>
      <c r="H13" s="13" t="s">
        <v>139</v>
      </c>
      <c r="I13" s="13" t="s">
        <v>140</v>
      </c>
      <c r="J13" s="13"/>
      <c r="K13" s="12"/>
      <c r="L13" s="162">
        <v>36.13</v>
      </c>
      <c r="M13" s="157">
        <f t="shared" si="0"/>
        <v>36.13</v>
      </c>
      <c r="N13" s="158">
        <v>7</v>
      </c>
      <c r="O13" s="164">
        <f t="shared" si="1"/>
        <v>0.8800000000000026</v>
      </c>
      <c r="P13" s="7" t="s">
        <v>87</v>
      </c>
      <c r="Q13" s="3"/>
      <c r="R13" s="19"/>
      <c r="S13" s="19"/>
      <c r="T13" s="4"/>
      <c r="U13" s="4"/>
      <c r="V13" s="4"/>
      <c r="W13" s="4"/>
      <c r="X13" s="7"/>
      <c r="Y13" s="4"/>
      <c r="Z13" s="4"/>
      <c r="AA13" s="4"/>
      <c r="AB13" s="4"/>
      <c r="AC13" s="4"/>
      <c r="AD13" s="4"/>
      <c r="AE13" s="4"/>
      <c r="AF13" s="4"/>
    </row>
    <row r="14" spans="1:32" ht="16.5" customHeight="1">
      <c r="A14" s="6">
        <v>7</v>
      </c>
      <c r="B14" s="7">
        <v>129</v>
      </c>
      <c r="C14" s="7" t="s">
        <v>71</v>
      </c>
      <c r="D14" s="16" t="s">
        <v>112</v>
      </c>
      <c r="E14" s="17" t="s">
        <v>22</v>
      </c>
      <c r="F14" s="26">
        <v>34170</v>
      </c>
      <c r="G14" s="17" t="s">
        <v>87</v>
      </c>
      <c r="H14" s="13" t="s">
        <v>113</v>
      </c>
      <c r="I14" s="13" t="s">
        <v>41</v>
      </c>
      <c r="J14" s="13"/>
      <c r="K14" s="12"/>
      <c r="L14" s="119">
        <v>36.43</v>
      </c>
      <c r="M14" s="20">
        <f t="shared" si="0"/>
        <v>36.43</v>
      </c>
      <c r="N14" s="20"/>
      <c r="O14" s="165">
        <f t="shared" si="1"/>
        <v>1.1799999999999997</v>
      </c>
      <c r="P14" s="7" t="s">
        <v>87</v>
      </c>
      <c r="Q14" s="3"/>
      <c r="R14" s="19"/>
      <c r="S14" s="19"/>
      <c r="T14" s="4"/>
      <c r="U14" s="4"/>
      <c r="V14" s="4"/>
      <c r="W14" s="4"/>
      <c r="X14" s="7"/>
      <c r="Y14" s="4"/>
      <c r="Z14" s="4"/>
      <c r="AA14" s="4"/>
      <c r="AB14" s="4"/>
      <c r="AC14" s="4"/>
      <c r="AD14" s="4"/>
      <c r="AE14" s="4"/>
      <c r="AF14" s="4"/>
    </row>
    <row r="15" spans="1:32" ht="16.5" customHeight="1">
      <c r="A15" s="6">
        <v>8</v>
      </c>
      <c r="B15" s="7">
        <v>155</v>
      </c>
      <c r="C15" s="7" t="s">
        <v>71</v>
      </c>
      <c r="D15" s="16" t="s">
        <v>132</v>
      </c>
      <c r="E15" s="17" t="s">
        <v>133</v>
      </c>
      <c r="F15" s="26">
        <v>34907</v>
      </c>
      <c r="G15" s="17" t="s">
        <v>87</v>
      </c>
      <c r="H15" s="13" t="s">
        <v>75</v>
      </c>
      <c r="I15" s="13" t="s">
        <v>150</v>
      </c>
      <c r="J15" s="13"/>
      <c r="K15" s="12"/>
      <c r="L15" s="162">
        <v>37.01</v>
      </c>
      <c r="M15" s="157">
        <f t="shared" si="0"/>
        <v>37.01</v>
      </c>
      <c r="N15" s="157"/>
      <c r="O15" s="164">
        <f t="shared" si="1"/>
        <v>1.759999999999998</v>
      </c>
      <c r="P15" s="7" t="s">
        <v>87</v>
      </c>
      <c r="Q15" s="3"/>
      <c r="R15" s="19"/>
      <c r="S15" s="19"/>
      <c r="T15" s="4"/>
      <c r="U15" s="4"/>
      <c r="V15" s="4"/>
      <c r="W15" s="4"/>
      <c r="X15" s="7"/>
      <c r="Y15" s="4"/>
      <c r="Z15" s="4"/>
      <c r="AA15" s="4"/>
      <c r="AB15" s="4"/>
      <c r="AC15" s="4"/>
      <c r="AD15" s="4"/>
      <c r="AE15" s="4"/>
      <c r="AF15" s="4"/>
    </row>
    <row r="16" spans="1:32" ht="16.5" customHeight="1">
      <c r="A16" s="6">
        <v>9</v>
      </c>
      <c r="B16" s="7">
        <v>156</v>
      </c>
      <c r="C16" s="7" t="s">
        <v>77</v>
      </c>
      <c r="D16" s="16" t="s">
        <v>135</v>
      </c>
      <c r="E16" s="17" t="s">
        <v>133</v>
      </c>
      <c r="F16" s="26">
        <v>32957</v>
      </c>
      <c r="G16" s="17" t="s">
        <v>74</v>
      </c>
      <c r="H16" s="13" t="s">
        <v>83</v>
      </c>
      <c r="I16" s="13" t="s">
        <v>144</v>
      </c>
      <c r="J16" s="13"/>
      <c r="K16" s="27"/>
      <c r="L16" s="162">
        <v>37.1</v>
      </c>
      <c r="M16" s="157">
        <f t="shared" si="0"/>
        <v>37.1</v>
      </c>
      <c r="N16" s="158"/>
      <c r="O16" s="164">
        <f t="shared" si="1"/>
        <v>1.8500000000000014</v>
      </c>
      <c r="P16" s="7" t="s">
        <v>87</v>
      </c>
      <c r="Q16" s="3"/>
      <c r="R16" s="19"/>
      <c r="S16" s="19"/>
      <c r="T16" s="4"/>
      <c r="U16" s="4"/>
      <c r="V16" s="4"/>
      <c r="W16" s="4"/>
      <c r="X16" s="7"/>
      <c r="Y16" s="4"/>
      <c r="Z16" s="4"/>
      <c r="AA16" s="4"/>
      <c r="AB16" s="4"/>
      <c r="AC16" s="4"/>
      <c r="AD16" s="4"/>
      <c r="AE16" s="4"/>
      <c r="AF16" s="4"/>
    </row>
    <row r="17" spans="1:32" ht="16.5" customHeight="1">
      <c r="A17" s="6">
        <v>10</v>
      </c>
      <c r="B17" s="7">
        <v>139</v>
      </c>
      <c r="C17" s="7" t="s">
        <v>77</v>
      </c>
      <c r="D17" s="16" t="s">
        <v>134</v>
      </c>
      <c r="E17" s="17" t="s">
        <v>22</v>
      </c>
      <c r="F17" s="26">
        <v>31619</v>
      </c>
      <c r="G17" s="17" t="s">
        <v>74</v>
      </c>
      <c r="H17" s="13" t="s">
        <v>104</v>
      </c>
      <c r="I17" s="13" t="s">
        <v>151</v>
      </c>
      <c r="J17" s="13"/>
      <c r="K17" s="27"/>
      <c r="L17" s="162">
        <v>37.23</v>
      </c>
      <c r="M17" s="157"/>
      <c r="N17" s="157"/>
      <c r="O17" s="164">
        <f t="shared" si="1"/>
        <v>1.9799999999999969</v>
      </c>
      <c r="P17" s="7" t="s">
        <v>87</v>
      </c>
      <c r="Q17" s="3"/>
      <c r="R17" s="19"/>
      <c r="S17" s="19"/>
      <c r="T17" s="4"/>
      <c r="U17" s="4"/>
      <c r="V17" s="4"/>
      <c r="W17" s="4"/>
      <c r="X17" s="7"/>
      <c r="Y17" s="4"/>
      <c r="Z17" s="4"/>
      <c r="AA17" s="4"/>
      <c r="AB17" s="4"/>
      <c r="AC17" s="4"/>
      <c r="AD17" s="4"/>
      <c r="AE17" s="4"/>
      <c r="AF17" s="4"/>
    </row>
    <row r="18" spans="1:32" ht="16.5" customHeight="1">
      <c r="A18" s="6">
        <v>11</v>
      </c>
      <c r="B18" s="7">
        <v>133</v>
      </c>
      <c r="C18" s="7" t="s">
        <v>71</v>
      </c>
      <c r="D18" s="16" t="s">
        <v>127</v>
      </c>
      <c r="E18" s="17" t="s">
        <v>22</v>
      </c>
      <c r="F18" s="26">
        <v>34745</v>
      </c>
      <c r="G18" s="17"/>
      <c r="H18" s="13" t="s">
        <v>79</v>
      </c>
      <c r="I18" s="13" t="s">
        <v>93</v>
      </c>
      <c r="J18" s="13"/>
      <c r="K18" s="12"/>
      <c r="L18" s="119">
        <v>37.49</v>
      </c>
      <c r="M18" s="20">
        <f aca="true" t="shared" si="2" ref="M18:M28">L18</f>
        <v>37.49</v>
      </c>
      <c r="N18" s="20"/>
      <c r="O18" s="165">
        <f t="shared" si="1"/>
        <v>2.240000000000002</v>
      </c>
      <c r="P18" s="6" t="str">
        <f aca="true" t="shared" si="3" ref="P18:P28">IF(L18&lt;=41,"КМС",IF(L18&lt;=43.4,"I разр.",IF(L18&lt;=46.2,"II разр.",IF(L18&lt;=49.7,"III разр.",IF(L18&lt;=53.9,"I юн.",IF(L18&lt;=59.5,"II юн.",IF(L18&lt;=66.5,"III юн.","")))))))</f>
        <v>КМС</v>
      </c>
      <c r="Q18" s="3"/>
      <c r="R18" s="19"/>
      <c r="S18" s="19"/>
      <c r="T18" s="4"/>
      <c r="U18" s="4"/>
      <c r="V18" s="4"/>
      <c r="W18" s="4"/>
      <c r="X18" s="7"/>
      <c r="Y18" s="4"/>
      <c r="Z18" s="4"/>
      <c r="AA18" s="4"/>
      <c r="AB18" s="4"/>
      <c r="AC18" s="4"/>
      <c r="AD18" s="4"/>
      <c r="AE18" s="4"/>
      <c r="AF18" s="4"/>
    </row>
    <row r="19" spans="1:32" ht="16.5" customHeight="1">
      <c r="A19" s="6">
        <v>12</v>
      </c>
      <c r="B19" s="7">
        <v>135</v>
      </c>
      <c r="C19" s="7" t="s">
        <v>71</v>
      </c>
      <c r="D19" s="16" t="s">
        <v>128</v>
      </c>
      <c r="E19" s="17" t="s">
        <v>22</v>
      </c>
      <c r="F19" s="26">
        <v>33498</v>
      </c>
      <c r="G19" s="17"/>
      <c r="H19" s="13" t="s">
        <v>129</v>
      </c>
      <c r="I19" s="13" t="s">
        <v>130</v>
      </c>
      <c r="J19" s="13"/>
      <c r="K19" s="12"/>
      <c r="L19" s="119">
        <v>38.01</v>
      </c>
      <c r="M19" s="20">
        <f t="shared" si="2"/>
        <v>38.01</v>
      </c>
      <c r="N19" s="20"/>
      <c r="O19" s="165">
        <f t="shared" si="1"/>
        <v>2.759999999999998</v>
      </c>
      <c r="P19" s="6" t="str">
        <f t="shared" si="3"/>
        <v>КМС</v>
      </c>
      <c r="Q19" s="3"/>
      <c r="R19" s="19"/>
      <c r="S19" s="19"/>
      <c r="T19" s="4"/>
      <c r="U19" s="4"/>
      <c r="V19" s="4"/>
      <c r="W19" s="4"/>
      <c r="X19" s="7"/>
      <c r="Y19" s="4"/>
      <c r="Z19" s="4"/>
      <c r="AA19" s="4"/>
      <c r="AB19" s="4"/>
      <c r="AC19" s="4"/>
      <c r="AD19" s="4"/>
      <c r="AE19" s="4"/>
      <c r="AF19" s="4"/>
    </row>
    <row r="20" spans="1:32" ht="16.5" customHeight="1">
      <c r="A20" s="7">
        <v>13</v>
      </c>
      <c r="B20" s="7">
        <v>131</v>
      </c>
      <c r="C20" s="7" t="s">
        <v>77</v>
      </c>
      <c r="D20" s="16" t="s">
        <v>124</v>
      </c>
      <c r="E20" s="17" t="s">
        <v>22</v>
      </c>
      <c r="F20" s="26">
        <v>34133</v>
      </c>
      <c r="G20" s="17" t="s">
        <v>87</v>
      </c>
      <c r="H20" s="13" t="s">
        <v>106</v>
      </c>
      <c r="I20" s="13" t="s">
        <v>59</v>
      </c>
      <c r="J20" s="13"/>
      <c r="K20" s="27"/>
      <c r="L20" s="119">
        <v>38.6</v>
      </c>
      <c r="M20" s="20">
        <f t="shared" si="2"/>
        <v>38.6</v>
      </c>
      <c r="N20" s="20"/>
      <c r="O20" s="165">
        <f t="shared" si="1"/>
        <v>3.3500000000000014</v>
      </c>
      <c r="P20" s="6" t="str">
        <f t="shared" si="3"/>
        <v>КМС</v>
      </c>
      <c r="Q20" s="3"/>
      <c r="R20" s="19"/>
      <c r="S20" s="19"/>
      <c r="T20" s="4"/>
      <c r="U20" s="4"/>
      <c r="V20" s="4"/>
      <c r="W20" s="4"/>
      <c r="X20" s="7"/>
      <c r="Y20" s="4"/>
      <c r="Z20" s="4"/>
      <c r="AA20" s="4"/>
      <c r="AB20" s="4"/>
      <c r="AC20" s="4"/>
      <c r="AD20" s="4"/>
      <c r="AE20" s="4"/>
      <c r="AF20" s="4"/>
    </row>
    <row r="21" spans="1:32" ht="16.5" customHeight="1">
      <c r="A21" s="7">
        <v>14</v>
      </c>
      <c r="B21" s="7">
        <v>142</v>
      </c>
      <c r="C21" s="7" t="s">
        <v>77</v>
      </c>
      <c r="D21" s="16" t="s">
        <v>131</v>
      </c>
      <c r="E21" s="17" t="s">
        <v>22</v>
      </c>
      <c r="F21" s="26">
        <v>24997</v>
      </c>
      <c r="G21" s="17" t="s">
        <v>87</v>
      </c>
      <c r="H21" s="13" t="s">
        <v>75</v>
      </c>
      <c r="I21" s="13" t="s">
        <v>76</v>
      </c>
      <c r="J21" s="13"/>
      <c r="K21" s="27"/>
      <c r="L21" s="119">
        <v>39.98</v>
      </c>
      <c r="M21" s="20">
        <f t="shared" si="2"/>
        <v>39.98</v>
      </c>
      <c r="N21" s="20"/>
      <c r="O21" s="165">
        <f t="shared" si="1"/>
        <v>4.729999999999997</v>
      </c>
      <c r="P21" s="6" t="str">
        <f t="shared" si="3"/>
        <v>КМС</v>
      </c>
      <c r="Q21" s="3"/>
      <c r="R21" s="19"/>
      <c r="S21" s="19"/>
      <c r="T21" s="4"/>
      <c r="U21" s="4"/>
      <c r="V21" s="4"/>
      <c r="W21" s="4"/>
      <c r="X21" s="7"/>
      <c r="Y21" s="4"/>
      <c r="Z21" s="4"/>
      <c r="AA21" s="4"/>
      <c r="AB21" s="4"/>
      <c r="AC21" s="4"/>
      <c r="AD21" s="4"/>
      <c r="AE21" s="4"/>
      <c r="AF21" s="4"/>
    </row>
    <row r="22" spans="1:32" ht="16.5" customHeight="1">
      <c r="A22" s="7">
        <v>15</v>
      </c>
      <c r="B22" s="7">
        <v>145</v>
      </c>
      <c r="C22" s="7" t="s">
        <v>71</v>
      </c>
      <c r="D22" s="16" t="s">
        <v>125</v>
      </c>
      <c r="E22" s="17" t="s">
        <v>22</v>
      </c>
      <c r="F22" s="26">
        <v>34944</v>
      </c>
      <c r="G22" s="17" t="s">
        <v>42</v>
      </c>
      <c r="H22" s="13" t="s">
        <v>89</v>
      </c>
      <c r="I22" s="13" t="s">
        <v>126</v>
      </c>
      <c r="J22" s="13"/>
      <c r="K22" s="12"/>
      <c r="L22" s="119">
        <v>40.16</v>
      </c>
      <c r="M22" s="20">
        <f t="shared" si="2"/>
        <v>40.16</v>
      </c>
      <c r="N22" s="20"/>
      <c r="O22" s="165">
        <f t="shared" si="1"/>
        <v>4.909999999999997</v>
      </c>
      <c r="P22" s="6" t="str">
        <f t="shared" si="3"/>
        <v>КМС</v>
      </c>
      <c r="Q22" s="3"/>
      <c r="R22" s="19"/>
      <c r="S22" s="19"/>
      <c r="T22" s="4"/>
      <c r="U22" s="4"/>
      <c r="V22" s="4"/>
      <c r="W22" s="4"/>
      <c r="X22" s="7"/>
      <c r="Y22" s="4"/>
      <c r="Z22" s="4"/>
      <c r="AA22" s="4"/>
      <c r="AB22" s="4"/>
      <c r="AC22" s="4"/>
      <c r="AD22" s="4"/>
      <c r="AE22" s="4"/>
      <c r="AF22" s="4"/>
    </row>
    <row r="23" spans="1:32" ht="16.5" customHeight="1">
      <c r="A23" s="7">
        <v>16</v>
      </c>
      <c r="B23" s="7">
        <v>130</v>
      </c>
      <c r="C23" s="7" t="s">
        <v>71</v>
      </c>
      <c r="D23" s="16" t="s">
        <v>123</v>
      </c>
      <c r="E23" s="17" t="s">
        <v>22</v>
      </c>
      <c r="F23" s="26">
        <v>34677</v>
      </c>
      <c r="G23" s="17" t="s">
        <v>87</v>
      </c>
      <c r="H23" s="13" t="s">
        <v>106</v>
      </c>
      <c r="I23" s="13" t="s">
        <v>107</v>
      </c>
      <c r="J23" s="13"/>
      <c r="K23" s="12"/>
      <c r="L23" s="119">
        <v>41.25</v>
      </c>
      <c r="M23" s="20">
        <f t="shared" si="2"/>
        <v>41.25</v>
      </c>
      <c r="N23" s="20"/>
      <c r="O23" s="165">
        <f t="shared" si="1"/>
        <v>6</v>
      </c>
      <c r="P23" s="6" t="str">
        <f t="shared" si="3"/>
        <v>I разр.</v>
      </c>
      <c r="Q23" s="3"/>
      <c r="R23" s="19"/>
      <c r="S23" s="19"/>
      <c r="T23" s="4"/>
      <c r="U23" s="4"/>
      <c r="V23" s="4"/>
      <c r="W23" s="4"/>
      <c r="X23" s="7"/>
      <c r="Y23" s="4"/>
      <c r="Z23" s="4"/>
      <c r="AA23" s="4"/>
      <c r="AB23" s="4"/>
      <c r="AC23" s="4"/>
      <c r="AD23" s="4"/>
      <c r="AE23" s="4"/>
      <c r="AF23" s="4"/>
    </row>
    <row r="24" spans="1:32" ht="16.5" customHeight="1">
      <c r="A24" s="7">
        <v>17</v>
      </c>
      <c r="B24" s="7">
        <v>141</v>
      </c>
      <c r="C24" s="7" t="s">
        <v>77</v>
      </c>
      <c r="D24" s="16" t="s">
        <v>119</v>
      </c>
      <c r="E24" s="17" t="s">
        <v>22</v>
      </c>
      <c r="F24" s="26">
        <v>32021</v>
      </c>
      <c r="G24" s="17" t="s">
        <v>42</v>
      </c>
      <c r="H24" s="13" t="s">
        <v>75</v>
      </c>
      <c r="I24" s="13" t="s">
        <v>76</v>
      </c>
      <c r="J24" s="13"/>
      <c r="K24" s="27"/>
      <c r="L24" s="119">
        <v>42.52</v>
      </c>
      <c r="M24" s="20">
        <f t="shared" si="2"/>
        <v>42.52</v>
      </c>
      <c r="N24" s="20"/>
      <c r="O24" s="165">
        <f t="shared" si="1"/>
        <v>7.270000000000003</v>
      </c>
      <c r="P24" s="6" t="str">
        <f t="shared" si="3"/>
        <v>I разр.</v>
      </c>
      <c r="Q24" s="3"/>
      <c r="R24" s="19"/>
      <c r="S24" s="19"/>
      <c r="T24" s="4"/>
      <c r="U24" s="4"/>
      <c r="V24" s="4"/>
      <c r="W24" s="4"/>
      <c r="X24" s="7"/>
      <c r="Y24" s="4"/>
      <c r="Z24" s="4"/>
      <c r="AA24" s="4"/>
      <c r="AB24" s="4"/>
      <c r="AC24" s="4"/>
      <c r="AD24" s="4"/>
      <c r="AE24" s="4"/>
      <c r="AF24" s="4"/>
    </row>
    <row r="25" spans="1:32" ht="16.5" customHeight="1">
      <c r="A25" s="7">
        <v>19</v>
      </c>
      <c r="B25" s="7">
        <v>144</v>
      </c>
      <c r="C25" s="7" t="s">
        <v>77</v>
      </c>
      <c r="D25" s="16" t="s">
        <v>120</v>
      </c>
      <c r="E25" s="17" t="s">
        <v>22</v>
      </c>
      <c r="F25" s="26">
        <v>26070</v>
      </c>
      <c r="G25" s="17"/>
      <c r="H25" s="13" t="s">
        <v>121</v>
      </c>
      <c r="I25" s="13"/>
      <c r="J25" s="13"/>
      <c r="K25" s="27"/>
      <c r="L25" s="119">
        <v>43.82</v>
      </c>
      <c r="M25" s="20">
        <f t="shared" si="2"/>
        <v>43.82</v>
      </c>
      <c r="N25" s="20"/>
      <c r="O25" s="165">
        <f t="shared" si="1"/>
        <v>8.57</v>
      </c>
      <c r="P25" s="6" t="str">
        <f t="shared" si="3"/>
        <v>II разр.</v>
      </c>
      <c r="Q25" s="3"/>
      <c r="R25" s="19"/>
      <c r="S25" s="19"/>
      <c r="T25" s="4"/>
      <c r="U25" s="4"/>
      <c r="V25" s="4"/>
      <c r="W25" s="4"/>
      <c r="X25" s="7"/>
      <c r="Y25" s="4"/>
      <c r="Z25" s="4"/>
      <c r="AA25" s="4"/>
      <c r="AB25" s="4"/>
      <c r="AC25" s="4"/>
      <c r="AD25" s="4"/>
      <c r="AE25" s="4"/>
      <c r="AF25" s="4"/>
    </row>
    <row r="26" spans="1:32" ht="16.5" customHeight="1">
      <c r="A26" s="7">
        <v>20</v>
      </c>
      <c r="B26" s="7">
        <v>146</v>
      </c>
      <c r="C26" s="7" t="s">
        <v>77</v>
      </c>
      <c r="D26" s="16" t="s">
        <v>122</v>
      </c>
      <c r="E26" s="17" t="s">
        <v>22</v>
      </c>
      <c r="F26" s="26">
        <v>21863</v>
      </c>
      <c r="G26" s="17" t="s">
        <v>54</v>
      </c>
      <c r="H26" s="13" t="s">
        <v>75</v>
      </c>
      <c r="I26" s="13" t="s">
        <v>76</v>
      </c>
      <c r="J26" s="13"/>
      <c r="K26" s="27"/>
      <c r="L26" s="119">
        <v>44.54</v>
      </c>
      <c r="M26" s="20">
        <f t="shared" si="2"/>
        <v>44.54</v>
      </c>
      <c r="N26" s="20"/>
      <c r="O26" s="165">
        <f t="shared" si="1"/>
        <v>9.29</v>
      </c>
      <c r="P26" s="6" t="str">
        <f t="shared" si="3"/>
        <v>II разр.</v>
      </c>
      <c r="Q26" s="3"/>
      <c r="R26" s="19"/>
      <c r="S26" s="19"/>
      <c r="T26" s="4"/>
      <c r="U26" s="4"/>
      <c r="V26" s="4"/>
      <c r="W26" s="4"/>
      <c r="X26" s="7"/>
      <c r="Y26" s="4"/>
      <c r="Z26" s="4"/>
      <c r="AA26" s="4"/>
      <c r="AB26" s="4"/>
      <c r="AC26" s="4"/>
      <c r="AD26" s="4"/>
      <c r="AE26" s="4"/>
      <c r="AF26" s="4"/>
    </row>
    <row r="27" spans="1:32" ht="16.5" customHeight="1">
      <c r="A27" s="7">
        <v>21</v>
      </c>
      <c r="B27" s="7">
        <v>128</v>
      </c>
      <c r="C27" s="7" t="s">
        <v>71</v>
      </c>
      <c r="D27" s="16" t="s">
        <v>117</v>
      </c>
      <c r="E27" s="17" t="s">
        <v>22</v>
      </c>
      <c r="F27" s="26">
        <v>1950</v>
      </c>
      <c r="G27" s="17"/>
      <c r="H27" s="13" t="s">
        <v>118</v>
      </c>
      <c r="I27" s="13"/>
      <c r="J27" s="13"/>
      <c r="K27" s="12"/>
      <c r="L27" s="119">
        <v>46.9</v>
      </c>
      <c r="M27" s="20">
        <f t="shared" si="2"/>
        <v>46.9</v>
      </c>
      <c r="N27" s="20"/>
      <c r="O27" s="165">
        <f t="shared" si="1"/>
        <v>11.649999999999999</v>
      </c>
      <c r="P27" s="6" t="str">
        <f t="shared" si="3"/>
        <v>III разр.</v>
      </c>
      <c r="Q27" s="3"/>
      <c r="R27" s="19"/>
      <c r="S27" s="19"/>
      <c r="T27" s="4"/>
      <c r="U27" s="4"/>
      <c r="V27" s="4"/>
      <c r="W27" s="4"/>
      <c r="X27" s="7"/>
      <c r="Y27" s="4"/>
      <c r="Z27" s="4"/>
      <c r="AA27" s="4"/>
      <c r="AB27" s="4"/>
      <c r="AC27" s="4"/>
      <c r="AD27" s="4"/>
      <c r="AE27" s="4"/>
      <c r="AF27" s="4"/>
    </row>
    <row r="28" spans="1:32" ht="16.5" customHeight="1">
      <c r="A28" s="7"/>
      <c r="B28" s="7">
        <v>147</v>
      </c>
      <c r="C28" s="7" t="s">
        <v>77</v>
      </c>
      <c r="D28" s="16" t="s">
        <v>114</v>
      </c>
      <c r="E28" s="17" t="s">
        <v>22</v>
      </c>
      <c r="F28" s="26">
        <v>35078</v>
      </c>
      <c r="G28" s="17" t="s">
        <v>87</v>
      </c>
      <c r="H28" s="13" t="s">
        <v>115</v>
      </c>
      <c r="I28" s="13" t="s">
        <v>116</v>
      </c>
      <c r="J28" s="13"/>
      <c r="K28" s="27"/>
      <c r="L28" s="119" t="s">
        <v>196</v>
      </c>
      <c r="M28" s="20" t="str">
        <f t="shared" si="2"/>
        <v>DNF</v>
      </c>
      <c r="N28" s="20"/>
      <c r="O28" s="165"/>
      <c r="P28" s="6">
        <f t="shared" si="3"/>
      </c>
      <c r="Q28" s="3"/>
      <c r="R28" s="19"/>
      <c r="S28" s="19"/>
      <c r="T28" s="4"/>
      <c r="U28" s="4"/>
      <c r="V28" s="4"/>
      <c r="W28" s="4"/>
      <c r="X28" s="7"/>
      <c r="Y28" s="4"/>
      <c r="Z28" s="4"/>
      <c r="AA28" s="4"/>
      <c r="AB28" s="4"/>
      <c r="AC28" s="4"/>
      <c r="AD28" s="4"/>
      <c r="AE28" s="4"/>
      <c r="AF28" s="4"/>
    </row>
    <row r="29" spans="1:32" ht="6" customHeight="1" thickBot="1">
      <c r="A29" s="122"/>
      <c r="B29" s="123"/>
      <c r="C29" s="123"/>
      <c r="D29" s="124"/>
      <c r="E29" s="125"/>
      <c r="F29" s="126"/>
      <c r="G29" s="126"/>
      <c r="H29" s="127"/>
      <c r="I29" s="124"/>
      <c r="J29" s="127"/>
      <c r="K29" s="128"/>
      <c r="L29" s="129"/>
      <c r="M29" s="130"/>
      <c r="N29" s="130"/>
      <c r="O29" s="131"/>
      <c r="P29" s="122"/>
      <c r="Q29" s="3"/>
      <c r="R29" s="19"/>
      <c r="S29" s="19"/>
      <c r="T29" s="4"/>
      <c r="U29" s="4"/>
      <c r="V29" s="4"/>
      <c r="W29" s="4"/>
      <c r="X29" s="7"/>
      <c r="Y29" s="4"/>
      <c r="Z29" s="4"/>
      <c r="AA29" s="4"/>
      <c r="AB29" s="4"/>
      <c r="AC29" s="4"/>
      <c r="AD29" s="4"/>
      <c r="AE29" s="4"/>
      <c r="AF29" s="4"/>
    </row>
    <row r="30" ht="12" customHeight="1" thickTop="1"/>
    <row r="31" spans="2:16" ht="14.25" customHeight="1">
      <c r="B31" s="111" t="s">
        <v>195</v>
      </c>
      <c r="D31" s="112"/>
      <c r="E31" s="112"/>
      <c r="F31" s="112"/>
      <c r="G31" s="113"/>
      <c r="H31" s="113"/>
      <c r="L31" s="113" t="s">
        <v>40</v>
      </c>
      <c r="P31" s="114"/>
    </row>
    <row r="32" spans="2:16" ht="14.25" customHeight="1">
      <c r="B32" s="111" t="s">
        <v>197</v>
      </c>
      <c r="D32" s="115"/>
      <c r="E32" s="116"/>
      <c r="F32" s="117"/>
      <c r="G32" s="113"/>
      <c r="H32" s="113"/>
      <c r="I32" s="13"/>
      <c r="L32" s="113" t="s">
        <v>152</v>
      </c>
      <c r="P32" s="114"/>
    </row>
    <row r="33" spans="1:38" ht="14.25" customHeight="1">
      <c r="A33" s="6"/>
      <c r="G33" s="113"/>
      <c r="H33" s="113"/>
      <c r="L33" s="113" t="s">
        <v>153</v>
      </c>
      <c r="P33" s="114"/>
      <c r="Q33" s="5"/>
      <c r="R33" s="19"/>
      <c r="S33" s="19"/>
      <c r="V33" s="4"/>
      <c r="W33" s="4"/>
      <c r="X33" s="7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</sheetData>
  <sheetProtection/>
  <mergeCells count="6">
    <mergeCell ref="C6:J6"/>
    <mergeCell ref="A2:P2"/>
    <mergeCell ref="A3:P3"/>
    <mergeCell ref="A4:D4"/>
    <mergeCell ref="J4:P4"/>
    <mergeCell ref="A1:P1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12</v>
      </c>
      <c r="B1" t="s">
        <v>13</v>
      </c>
      <c r="C1" s="39" t="s">
        <v>63</v>
      </c>
    </row>
    <row r="2" spans="2:3" ht="12.75">
      <c r="B2" t="s">
        <v>14</v>
      </c>
      <c r="C2" s="39" t="s">
        <v>64</v>
      </c>
    </row>
    <row r="3" spans="1:3" ht="12.75">
      <c r="A3" t="s">
        <v>15</v>
      </c>
      <c r="B3" t="s">
        <v>16</v>
      </c>
      <c r="C3" s="39" t="s">
        <v>65</v>
      </c>
    </row>
    <row r="4" spans="2:3" ht="12.75">
      <c r="B4" t="s">
        <v>17</v>
      </c>
      <c r="C4" s="39" t="s">
        <v>66</v>
      </c>
    </row>
    <row r="5" spans="2:3" ht="12.75">
      <c r="B5" t="s">
        <v>18</v>
      </c>
      <c r="C5" s="39" t="s">
        <v>67</v>
      </c>
    </row>
    <row r="6" spans="2:3" ht="12.75">
      <c r="B6" t="s">
        <v>19</v>
      </c>
      <c r="C6" s="39"/>
    </row>
    <row r="7" spans="1:3" ht="12.75">
      <c r="A7" s="39" t="s">
        <v>21</v>
      </c>
      <c r="B7" s="39" t="s">
        <v>22</v>
      </c>
      <c r="C7" s="39" t="s">
        <v>69</v>
      </c>
    </row>
    <row r="8" spans="2:3" ht="12.75">
      <c r="B8" s="39" t="s">
        <v>23</v>
      </c>
      <c r="C8" s="39" t="s">
        <v>70</v>
      </c>
    </row>
    <row r="9" spans="1:3" ht="12.75">
      <c r="A9" s="39" t="s">
        <v>24</v>
      </c>
      <c r="B9" s="41" t="s">
        <v>25</v>
      </c>
      <c r="C9" s="39" t="s">
        <v>10</v>
      </c>
    </row>
    <row r="10" spans="2:3" ht="12.75">
      <c r="B10" s="41" t="s">
        <v>26</v>
      </c>
      <c r="C10" s="39" t="s">
        <v>33</v>
      </c>
    </row>
    <row r="11" spans="2:3" ht="12.75">
      <c r="B11" s="41" t="s">
        <v>27</v>
      </c>
      <c r="C11" s="39" t="s">
        <v>68</v>
      </c>
    </row>
    <row r="12" spans="2:3" ht="12.75">
      <c r="B12" s="41" t="s">
        <v>28</v>
      </c>
      <c r="C12" s="39" t="s">
        <v>36</v>
      </c>
    </row>
    <row r="13" spans="2:3" ht="12.75">
      <c r="B13" s="41" t="s">
        <v>25</v>
      </c>
      <c r="C13" s="39" t="s">
        <v>9</v>
      </c>
    </row>
    <row r="14" spans="2:3" ht="12.75">
      <c r="B14" s="41" t="s">
        <v>26</v>
      </c>
      <c r="C14" s="39" t="s">
        <v>34</v>
      </c>
    </row>
    <row r="15" spans="2:3" ht="12.75">
      <c r="B15" s="41" t="s">
        <v>27</v>
      </c>
      <c r="C15" s="39" t="s">
        <v>35</v>
      </c>
    </row>
    <row r="16" spans="2:3" ht="12.75">
      <c r="B16" s="41" t="s">
        <v>28</v>
      </c>
      <c r="C16" s="39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K56"/>
  <sheetViews>
    <sheetView view="pageBreakPreview" zoomScale="190" zoomScaleSheetLayoutView="190" workbookViewId="0" topLeftCell="A1">
      <selection activeCell="B13" activeCellId="1" sqref="G4 B13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6.7109375" style="1" customWidth="1"/>
    <col min="4" max="4" width="24.7109375" style="1" customWidth="1"/>
    <col min="5" max="5" width="12.57421875" style="1" hidden="1" customWidth="1"/>
    <col min="6" max="6" width="0.85546875" style="1" hidden="1" customWidth="1"/>
    <col min="7" max="7" width="8.28125" style="1" customWidth="1"/>
    <col min="8" max="8" width="20.421875" style="1" customWidth="1"/>
    <col min="9" max="9" width="24.57421875" style="1" hidden="1" customWidth="1"/>
    <col min="10" max="10" width="16.7109375" style="1" hidden="1" customWidth="1"/>
    <col min="11" max="11" width="0.85546875" style="1" hidden="1" customWidth="1"/>
    <col min="12" max="12" width="7.57421875" style="114" customWidth="1"/>
    <col min="13" max="13" width="7.28125" style="1" hidden="1" customWidth="1"/>
    <col min="14" max="14" width="6.00390625" style="1" customWidth="1"/>
    <col min="15" max="15" width="7.8515625" style="1" customWidth="1"/>
    <col min="16" max="16" width="2.8515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63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25.5" customHeight="1">
      <c r="A2" s="217" t="str">
        <f>N_sor1</f>
        <v>Всероссийские соревнования по конькобежному спорту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28.5" customHeight="1">
      <c r="A3" s="212" t="str">
        <f>N_sor2</f>
        <v>"КУБОК КОЛОМНЫ"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21.75" customHeight="1" thickBot="1">
      <c r="A4" s="213" t="s">
        <v>20</v>
      </c>
      <c r="B4" s="213"/>
      <c r="C4" s="213"/>
      <c r="D4" s="213"/>
      <c r="E4" s="155"/>
      <c r="F4" s="155"/>
      <c r="G4" s="155"/>
      <c r="H4" s="155"/>
      <c r="I4" s="155"/>
      <c r="J4" s="214" t="str">
        <f>D_d1</f>
        <v>10 октября 2015 г.</v>
      </c>
      <c r="K4" s="215"/>
      <c r="L4" s="215"/>
      <c r="M4" s="215"/>
      <c r="N4" s="215"/>
      <c r="O4" s="215"/>
    </row>
    <row r="5" spans="1:15" ht="7.5" customHeight="1" thickTop="1">
      <c r="A5" s="132"/>
      <c r="B5" s="132"/>
      <c r="C5" s="132"/>
      <c r="D5" s="132"/>
      <c r="E5" s="107"/>
      <c r="F5" s="107"/>
      <c r="G5" s="107"/>
      <c r="H5" s="107"/>
      <c r="I5" s="107"/>
      <c r="J5" s="133"/>
      <c r="K5" s="134"/>
      <c r="L5" s="134"/>
      <c r="M5" s="134"/>
      <c r="N5" s="134"/>
      <c r="O5" s="134"/>
    </row>
    <row r="6" spans="2:31" ht="17.25" customHeight="1">
      <c r="B6" s="15"/>
      <c r="C6" s="210" t="str">
        <f>N_dev</f>
        <v>Женщины</v>
      </c>
      <c r="D6" s="210"/>
      <c r="E6" s="210"/>
      <c r="F6" s="210"/>
      <c r="G6" s="210"/>
      <c r="H6" s="210"/>
      <c r="I6" s="210"/>
      <c r="J6" s="210"/>
      <c r="K6" s="15"/>
      <c r="L6" s="210" t="str">
        <f>const!C9</f>
        <v>500 метров</v>
      </c>
      <c r="M6" s="210"/>
      <c r="N6" s="210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7.2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3.5" customHeight="1" thickTop="1">
      <c r="A8" s="6">
        <v>1</v>
      </c>
      <c r="B8" s="45">
        <v>60</v>
      </c>
      <c r="C8" s="45" t="s">
        <v>77</v>
      </c>
      <c r="D8" s="70" t="s">
        <v>81</v>
      </c>
      <c r="E8" s="146" t="s">
        <v>73</v>
      </c>
      <c r="F8" s="71">
        <v>32896</v>
      </c>
      <c r="G8" s="146" t="s">
        <v>82</v>
      </c>
      <c r="H8" s="72" t="s">
        <v>83</v>
      </c>
      <c r="I8" s="72" t="s">
        <v>84</v>
      </c>
      <c r="J8" s="72"/>
      <c r="K8" s="154"/>
      <c r="L8" s="118">
        <v>38.87</v>
      </c>
      <c r="M8" s="22">
        <f aca="true" t="shared" si="0" ref="M8:M27">L8</f>
        <v>38.87</v>
      </c>
      <c r="N8" s="69">
        <f>L8-L$8</f>
        <v>0</v>
      </c>
      <c r="O8" s="25" t="s">
        <v>87</v>
      </c>
      <c r="P8" s="5"/>
      <c r="Q8" s="19"/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3.5" customHeight="1">
      <c r="A9" s="6">
        <v>2</v>
      </c>
      <c r="B9" s="7">
        <v>59</v>
      </c>
      <c r="C9" s="7" t="s">
        <v>77</v>
      </c>
      <c r="D9" s="16" t="s">
        <v>86</v>
      </c>
      <c r="E9" s="17" t="s">
        <v>73</v>
      </c>
      <c r="F9" s="26">
        <v>32894</v>
      </c>
      <c r="G9" s="17" t="s">
        <v>87</v>
      </c>
      <c r="H9" s="13" t="s">
        <v>83</v>
      </c>
      <c r="I9" s="13" t="s">
        <v>84</v>
      </c>
      <c r="J9" s="13"/>
      <c r="K9" s="27"/>
      <c r="L9" s="119">
        <v>39.52</v>
      </c>
      <c r="M9" s="20">
        <f t="shared" si="0"/>
        <v>39.52</v>
      </c>
      <c r="N9" s="28">
        <f aca="true" t="shared" si="1" ref="N9:N26">L9-L$8</f>
        <v>0.6500000000000057</v>
      </c>
      <c r="O9" s="6" t="s">
        <v>87</v>
      </c>
      <c r="P9" s="5"/>
      <c r="Q9" s="19"/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3.5" customHeight="1">
      <c r="A10" s="6">
        <v>3</v>
      </c>
      <c r="B10" s="7">
        <v>61</v>
      </c>
      <c r="C10" s="7" t="s">
        <v>71</v>
      </c>
      <c r="D10" s="16" t="s">
        <v>78</v>
      </c>
      <c r="E10" s="17" t="s">
        <v>73</v>
      </c>
      <c r="F10" s="26">
        <v>31223</v>
      </c>
      <c r="G10" s="17" t="s">
        <v>74</v>
      </c>
      <c r="H10" s="13" t="s">
        <v>79</v>
      </c>
      <c r="I10" s="13" t="s">
        <v>80</v>
      </c>
      <c r="J10" s="13"/>
      <c r="K10" s="12"/>
      <c r="L10" s="119">
        <v>39.56</v>
      </c>
      <c r="M10" s="20">
        <f t="shared" si="0"/>
        <v>39.56</v>
      </c>
      <c r="N10" s="28">
        <f t="shared" si="1"/>
        <v>0.6900000000000048</v>
      </c>
      <c r="O10" s="6" t="s">
        <v>87</v>
      </c>
      <c r="P10" s="5"/>
      <c r="Q10" s="19"/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3.5" customHeight="1">
      <c r="A11" s="6">
        <v>4</v>
      </c>
      <c r="B11" s="7">
        <v>53</v>
      </c>
      <c r="C11" s="7" t="s">
        <v>71</v>
      </c>
      <c r="D11" s="16" t="s">
        <v>88</v>
      </c>
      <c r="E11" s="17" t="s">
        <v>23</v>
      </c>
      <c r="F11" s="26">
        <v>33223</v>
      </c>
      <c r="G11" s="17" t="s">
        <v>74</v>
      </c>
      <c r="H11" s="13" t="s">
        <v>89</v>
      </c>
      <c r="I11" s="13" t="s">
        <v>90</v>
      </c>
      <c r="J11" s="13"/>
      <c r="K11" s="12"/>
      <c r="L11" s="119">
        <v>39.95</v>
      </c>
      <c r="M11" s="20">
        <f t="shared" si="0"/>
        <v>39.95</v>
      </c>
      <c r="N11" s="28">
        <f t="shared" si="1"/>
        <v>1.0800000000000054</v>
      </c>
      <c r="O11" s="6" t="s">
        <v>87</v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3.5" customHeight="1">
      <c r="A12" s="6">
        <v>5</v>
      </c>
      <c r="B12" s="7">
        <v>56</v>
      </c>
      <c r="C12" s="7" t="s">
        <v>71</v>
      </c>
      <c r="D12" s="14" t="s">
        <v>92</v>
      </c>
      <c r="E12" s="7" t="s">
        <v>23</v>
      </c>
      <c r="F12" s="23">
        <v>33693</v>
      </c>
      <c r="G12" s="7"/>
      <c r="H12" s="12" t="s">
        <v>79</v>
      </c>
      <c r="I12" s="12" t="s">
        <v>93</v>
      </c>
      <c r="J12" s="12"/>
      <c r="K12" s="9"/>
      <c r="L12" s="119">
        <v>40.02</v>
      </c>
      <c r="M12" s="20">
        <f t="shared" si="0"/>
        <v>40.02</v>
      </c>
      <c r="N12" s="28">
        <f t="shared" si="1"/>
        <v>1.1500000000000057</v>
      </c>
      <c r="O12" s="6" t="s">
        <v>87</v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13.5" customHeight="1">
      <c r="A13" s="6">
        <v>6</v>
      </c>
      <c r="B13" s="7">
        <v>54</v>
      </c>
      <c r="C13" s="7" t="s">
        <v>77</v>
      </c>
      <c r="D13" s="16" t="s">
        <v>91</v>
      </c>
      <c r="E13" s="17" t="s">
        <v>23</v>
      </c>
      <c r="F13" s="26">
        <v>34628</v>
      </c>
      <c r="G13" s="17" t="s">
        <v>74</v>
      </c>
      <c r="H13" s="13" t="s">
        <v>89</v>
      </c>
      <c r="I13" s="13" t="s">
        <v>90</v>
      </c>
      <c r="J13" s="13"/>
      <c r="K13" s="27"/>
      <c r="L13" s="119">
        <v>40.47</v>
      </c>
      <c r="M13" s="20">
        <f t="shared" si="0"/>
        <v>40.47</v>
      </c>
      <c r="N13" s="28">
        <f t="shared" si="1"/>
        <v>1.6000000000000014</v>
      </c>
      <c r="O13" s="6" t="s">
        <v>87</v>
      </c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:31" ht="13.5" customHeight="1">
      <c r="A14" s="6">
        <v>7</v>
      </c>
      <c r="B14" s="7">
        <v>52</v>
      </c>
      <c r="C14" s="7" t="s">
        <v>77</v>
      </c>
      <c r="D14" s="16" t="s">
        <v>101</v>
      </c>
      <c r="E14" s="17" t="s">
        <v>23</v>
      </c>
      <c r="F14" s="26">
        <v>30249</v>
      </c>
      <c r="G14" s="17" t="s">
        <v>74</v>
      </c>
      <c r="H14" s="13" t="s">
        <v>75</v>
      </c>
      <c r="I14" s="13" t="s">
        <v>99</v>
      </c>
      <c r="J14" s="13"/>
      <c r="K14" s="27"/>
      <c r="L14" s="119">
        <v>40.48</v>
      </c>
      <c r="M14" s="20">
        <f t="shared" si="0"/>
        <v>40.48</v>
      </c>
      <c r="N14" s="28">
        <f t="shared" si="1"/>
        <v>1.6099999999999994</v>
      </c>
      <c r="O14" s="6" t="s">
        <v>87</v>
      </c>
      <c r="P14" s="5"/>
      <c r="Q14" s="19"/>
      <c r="R14" s="19"/>
      <c r="S14" s="4"/>
      <c r="T14" s="4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</row>
    <row r="15" spans="1:31" ht="13.5" customHeight="1">
      <c r="A15" s="6">
        <v>8</v>
      </c>
      <c r="B15" s="7">
        <v>48</v>
      </c>
      <c r="C15" s="7" t="s">
        <v>77</v>
      </c>
      <c r="D15" s="16" t="s">
        <v>111</v>
      </c>
      <c r="E15" s="17" t="s">
        <v>23</v>
      </c>
      <c r="F15" s="26">
        <v>32759</v>
      </c>
      <c r="G15" s="17" t="s">
        <v>87</v>
      </c>
      <c r="H15" s="13" t="s">
        <v>75</v>
      </c>
      <c r="I15" s="13" t="s">
        <v>99</v>
      </c>
      <c r="J15" s="13"/>
      <c r="K15" s="27"/>
      <c r="L15" s="119">
        <v>40.92</v>
      </c>
      <c r="M15" s="20">
        <f t="shared" si="0"/>
        <v>40.92</v>
      </c>
      <c r="N15" s="28">
        <f t="shared" si="1"/>
        <v>2.0500000000000043</v>
      </c>
      <c r="O15" s="6" t="s">
        <v>87</v>
      </c>
      <c r="P15" s="5"/>
      <c r="Q15" s="19"/>
      <c r="R15" s="19"/>
      <c r="S15" s="4"/>
      <c r="T15" s="4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</row>
    <row r="16" spans="1:31" ht="13.5" customHeight="1">
      <c r="A16" s="6">
        <v>9</v>
      </c>
      <c r="B16" s="7">
        <v>45</v>
      </c>
      <c r="C16" s="7" t="s">
        <v>71</v>
      </c>
      <c r="D16" s="16" t="s">
        <v>102</v>
      </c>
      <c r="E16" s="17" t="s">
        <v>23</v>
      </c>
      <c r="F16" s="26">
        <v>34198</v>
      </c>
      <c r="G16" s="17" t="s">
        <v>87</v>
      </c>
      <c r="H16" s="13" t="s">
        <v>75</v>
      </c>
      <c r="I16" s="13" t="s">
        <v>99</v>
      </c>
      <c r="J16" s="13"/>
      <c r="K16" s="12"/>
      <c r="L16" s="119">
        <v>41.04</v>
      </c>
      <c r="M16" s="20">
        <f t="shared" si="0"/>
        <v>41.04</v>
      </c>
      <c r="N16" s="28">
        <f t="shared" si="1"/>
        <v>2.1700000000000017</v>
      </c>
      <c r="O16" s="6" t="str">
        <f aca="true" t="shared" si="2" ref="O16:O24">IF(L16&lt;=44.1,"КМС",IF(L16&lt;=46.9,"I разр.",IF(L16&lt;=49.7,"II разр.",IF(L16&lt;=53.2,"III разр.",IF(L16&lt;=57.4,"I юн.",IF(L16&lt;=63,"II юн.",IF(L16&lt;=70,"III юн.","")))))))</f>
        <v>КМС</v>
      </c>
      <c r="P16" s="5"/>
      <c r="Q16" s="19"/>
      <c r="R16" s="19"/>
      <c r="S16" s="4"/>
      <c r="T16" s="4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</row>
    <row r="17" spans="1:31" ht="13.5" customHeight="1">
      <c r="A17" s="6">
        <v>10</v>
      </c>
      <c r="B17" s="7">
        <v>40</v>
      </c>
      <c r="C17" s="7" t="s">
        <v>77</v>
      </c>
      <c r="D17" s="16" t="s">
        <v>105</v>
      </c>
      <c r="E17" s="17" t="s">
        <v>23</v>
      </c>
      <c r="F17" s="26">
        <v>33181</v>
      </c>
      <c r="G17" s="17" t="s">
        <v>87</v>
      </c>
      <c r="H17" s="13" t="s">
        <v>106</v>
      </c>
      <c r="I17" s="13" t="s">
        <v>107</v>
      </c>
      <c r="J17" s="13"/>
      <c r="K17" s="27"/>
      <c r="L17" s="119">
        <v>41.09</v>
      </c>
      <c r="M17" s="20">
        <f t="shared" si="0"/>
        <v>41.09</v>
      </c>
      <c r="N17" s="28">
        <f t="shared" si="1"/>
        <v>2.220000000000006</v>
      </c>
      <c r="O17" s="6" t="str">
        <f t="shared" si="2"/>
        <v>КМС</v>
      </c>
      <c r="P17" s="5"/>
      <c r="Q17" s="19"/>
      <c r="R17" s="19"/>
      <c r="S17" s="4"/>
      <c r="T17" s="4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</row>
    <row r="18" spans="1:31" ht="13.5" customHeight="1">
      <c r="A18" s="6">
        <v>11</v>
      </c>
      <c r="B18" s="7">
        <v>57</v>
      </c>
      <c r="C18" s="7" t="s">
        <v>77</v>
      </c>
      <c r="D18" s="16" t="s">
        <v>94</v>
      </c>
      <c r="E18" s="17" t="s">
        <v>23</v>
      </c>
      <c r="F18" s="26">
        <v>34968</v>
      </c>
      <c r="G18" s="17"/>
      <c r="H18" s="13" t="s">
        <v>79</v>
      </c>
      <c r="I18" s="13" t="s">
        <v>95</v>
      </c>
      <c r="J18" s="13"/>
      <c r="K18" s="27"/>
      <c r="L18" s="119">
        <v>41.21</v>
      </c>
      <c r="M18" s="20">
        <f t="shared" si="0"/>
        <v>41.21</v>
      </c>
      <c r="N18" s="28">
        <f t="shared" si="1"/>
        <v>2.3400000000000034</v>
      </c>
      <c r="O18" s="6" t="str">
        <f t="shared" si="2"/>
        <v>КМС</v>
      </c>
      <c r="P18" s="5"/>
      <c r="Q18" s="19"/>
      <c r="R18" s="19"/>
      <c r="S18" s="4"/>
      <c r="T18" s="4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</row>
    <row r="19" spans="1:31" ht="13.5" customHeight="1">
      <c r="A19" s="6">
        <v>12</v>
      </c>
      <c r="B19" s="7">
        <v>47</v>
      </c>
      <c r="C19" s="7" t="s">
        <v>71</v>
      </c>
      <c r="D19" s="16" t="s">
        <v>110</v>
      </c>
      <c r="E19" s="17" t="s">
        <v>23</v>
      </c>
      <c r="F19" s="26">
        <v>34766</v>
      </c>
      <c r="G19" s="17" t="s">
        <v>87</v>
      </c>
      <c r="H19" s="13" t="s">
        <v>75</v>
      </c>
      <c r="I19" s="13" t="s">
        <v>99</v>
      </c>
      <c r="J19" s="13"/>
      <c r="K19" s="12"/>
      <c r="L19" s="119">
        <v>41.84</v>
      </c>
      <c r="M19" s="20">
        <f t="shared" si="0"/>
        <v>41.84</v>
      </c>
      <c r="N19" s="28">
        <f t="shared" si="1"/>
        <v>2.970000000000006</v>
      </c>
      <c r="O19" s="6" t="str">
        <f t="shared" si="2"/>
        <v>КМС</v>
      </c>
      <c r="P19" s="5"/>
      <c r="Q19" s="19"/>
      <c r="R19" s="19"/>
      <c r="S19" s="4"/>
      <c r="T19" s="4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</row>
    <row r="20" spans="1:31" ht="13.5" customHeight="1">
      <c r="A20" s="6">
        <v>13</v>
      </c>
      <c r="B20" s="7">
        <v>55</v>
      </c>
      <c r="C20" s="7" t="s">
        <v>71</v>
      </c>
      <c r="D20" s="16" t="s">
        <v>96</v>
      </c>
      <c r="E20" s="17" t="s">
        <v>23</v>
      </c>
      <c r="F20" s="26">
        <v>31630</v>
      </c>
      <c r="G20" s="17" t="s">
        <v>87</v>
      </c>
      <c r="H20" s="13" t="s">
        <v>89</v>
      </c>
      <c r="I20" s="13" t="s">
        <v>97</v>
      </c>
      <c r="J20" s="13"/>
      <c r="K20" s="12"/>
      <c r="L20" s="119">
        <v>42.14</v>
      </c>
      <c r="M20" s="20">
        <f t="shared" si="0"/>
        <v>42.14</v>
      </c>
      <c r="N20" s="28">
        <f t="shared" si="1"/>
        <v>3.270000000000003</v>
      </c>
      <c r="O20" s="6" t="str">
        <f t="shared" si="2"/>
        <v>КМС</v>
      </c>
      <c r="P20" s="5"/>
      <c r="Q20" s="19"/>
      <c r="R20" s="19"/>
      <c r="S20" s="4"/>
      <c r="T20" s="4"/>
      <c r="U20" s="4"/>
      <c r="V20" s="4"/>
      <c r="W20" s="7"/>
      <c r="X20" s="4"/>
      <c r="Y20" s="4"/>
      <c r="Z20" s="4"/>
      <c r="AA20" s="4"/>
      <c r="AB20" s="4"/>
      <c r="AC20" s="4"/>
      <c r="AD20" s="4"/>
      <c r="AE20" s="4"/>
    </row>
    <row r="21" spans="1:31" ht="13.5" customHeight="1">
      <c r="A21" s="6">
        <v>14</v>
      </c>
      <c r="B21" s="7">
        <v>58</v>
      </c>
      <c r="C21" s="7" t="s">
        <v>71</v>
      </c>
      <c r="D21" s="16" t="s">
        <v>72</v>
      </c>
      <c r="E21" s="17" t="s">
        <v>73</v>
      </c>
      <c r="F21" s="26">
        <v>30512</v>
      </c>
      <c r="G21" s="17" t="s">
        <v>74</v>
      </c>
      <c r="H21" s="13" t="s">
        <v>75</v>
      </c>
      <c r="I21" s="13" t="s">
        <v>76</v>
      </c>
      <c r="J21" s="13"/>
      <c r="K21" s="12"/>
      <c r="L21" s="119">
        <v>42.41</v>
      </c>
      <c r="M21" s="20">
        <f t="shared" si="0"/>
        <v>42.41</v>
      </c>
      <c r="N21" s="28">
        <f t="shared" si="1"/>
        <v>3.539999999999999</v>
      </c>
      <c r="O21" s="6" t="str">
        <f t="shared" si="2"/>
        <v>КМС</v>
      </c>
      <c r="P21" s="5"/>
      <c r="Q21" s="19"/>
      <c r="R21" s="19"/>
      <c r="S21" s="4"/>
      <c r="T21" s="4"/>
      <c r="U21" s="4"/>
      <c r="V21" s="4"/>
      <c r="W21" s="7"/>
      <c r="X21" s="4"/>
      <c r="Y21" s="4"/>
      <c r="Z21" s="4"/>
      <c r="AA21" s="4"/>
      <c r="AB21" s="4"/>
      <c r="AC21" s="4"/>
      <c r="AD21" s="4"/>
      <c r="AE21" s="4"/>
    </row>
    <row r="22" spans="1:31" ht="13.5" customHeight="1">
      <c r="A22" s="6">
        <v>15</v>
      </c>
      <c r="B22" s="7">
        <v>44</v>
      </c>
      <c r="C22" s="7" t="s">
        <v>71</v>
      </c>
      <c r="D22" s="16" t="s">
        <v>108</v>
      </c>
      <c r="E22" s="17" t="s">
        <v>23</v>
      </c>
      <c r="F22" s="26">
        <v>33821</v>
      </c>
      <c r="G22" s="17" t="s">
        <v>87</v>
      </c>
      <c r="H22" s="13" t="s">
        <v>75</v>
      </c>
      <c r="I22" s="13" t="s">
        <v>76</v>
      </c>
      <c r="J22" s="13"/>
      <c r="K22" s="12"/>
      <c r="L22" s="119">
        <v>42.9</v>
      </c>
      <c r="M22" s="20">
        <f t="shared" si="0"/>
        <v>42.9</v>
      </c>
      <c r="N22" s="28">
        <f t="shared" si="1"/>
        <v>4.030000000000001</v>
      </c>
      <c r="O22" s="6" t="str">
        <f t="shared" si="2"/>
        <v>КМС</v>
      </c>
      <c r="P22" s="5"/>
      <c r="Q22" s="19"/>
      <c r="R22" s="19"/>
      <c r="S22" s="4"/>
      <c r="T22" s="4"/>
      <c r="U22" s="4"/>
      <c r="V22" s="4"/>
      <c r="W22" s="7"/>
      <c r="X22" s="4"/>
      <c r="Y22" s="4"/>
      <c r="Z22" s="4"/>
      <c r="AA22" s="4"/>
      <c r="AB22" s="4"/>
      <c r="AC22" s="4"/>
      <c r="AD22" s="4"/>
      <c r="AE22" s="4"/>
    </row>
    <row r="23" spans="1:31" ht="13.5" customHeight="1">
      <c r="A23" s="6">
        <v>16</v>
      </c>
      <c r="B23" s="7">
        <v>51</v>
      </c>
      <c r="C23" s="7" t="s">
        <v>77</v>
      </c>
      <c r="D23" s="16" t="s">
        <v>98</v>
      </c>
      <c r="E23" s="17" t="s">
        <v>23</v>
      </c>
      <c r="F23" s="26">
        <v>31200</v>
      </c>
      <c r="G23" s="17" t="s">
        <v>74</v>
      </c>
      <c r="H23" s="13" t="s">
        <v>75</v>
      </c>
      <c r="I23" s="13" t="s">
        <v>99</v>
      </c>
      <c r="J23" s="13"/>
      <c r="K23" s="27"/>
      <c r="L23" s="119">
        <v>43.12</v>
      </c>
      <c r="M23" s="20">
        <f t="shared" si="0"/>
        <v>43.12</v>
      </c>
      <c r="N23" s="28">
        <f t="shared" si="1"/>
        <v>4.25</v>
      </c>
      <c r="O23" s="6" t="str">
        <f t="shared" si="2"/>
        <v>КМС</v>
      </c>
      <c r="P23" s="5"/>
      <c r="Q23" s="19"/>
      <c r="R23" s="19"/>
      <c r="S23" s="4"/>
      <c r="T23" s="4"/>
      <c r="U23" s="4"/>
      <c r="V23" s="4"/>
      <c r="W23" s="7"/>
      <c r="X23" s="4"/>
      <c r="Y23" s="4"/>
      <c r="Z23" s="4"/>
      <c r="AA23" s="4"/>
      <c r="AB23" s="4"/>
      <c r="AC23" s="4"/>
      <c r="AD23" s="4"/>
      <c r="AE23" s="4"/>
    </row>
    <row r="24" spans="1:31" ht="13.5" customHeight="1">
      <c r="A24" s="6">
        <v>17</v>
      </c>
      <c r="B24" s="7">
        <v>43</v>
      </c>
      <c r="C24" s="7" t="s">
        <v>77</v>
      </c>
      <c r="D24" s="16" t="s">
        <v>103</v>
      </c>
      <c r="E24" s="17" t="s">
        <v>23</v>
      </c>
      <c r="F24" s="26">
        <v>34590</v>
      </c>
      <c r="G24" s="17" t="s">
        <v>42</v>
      </c>
      <c r="H24" s="13" t="s">
        <v>104</v>
      </c>
      <c r="I24" s="13"/>
      <c r="J24" s="13"/>
      <c r="K24" s="27"/>
      <c r="L24" s="119">
        <v>43.25</v>
      </c>
      <c r="M24" s="20">
        <f t="shared" si="0"/>
        <v>43.25</v>
      </c>
      <c r="N24" s="28">
        <f t="shared" si="1"/>
        <v>4.380000000000003</v>
      </c>
      <c r="O24" s="6" t="str">
        <f t="shared" si="2"/>
        <v>КМС</v>
      </c>
      <c r="P24" s="5"/>
      <c r="Q24" s="19"/>
      <c r="R24" s="19"/>
      <c r="S24" s="4"/>
      <c r="T24" s="4"/>
      <c r="U24" s="4"/>
      <c r="V24" s="4"/>
      <c r="W24" s="7"/>
      <c r="X24" s="4"/>
      <c r="Y24" s="4"/>
      <c r="Z24" s="4"/>
      <c r="AA24" s="4"/>
      <c r="AB24" s="4"/>
      <c r="AC24" s="4"/>
      <c r="AD24" s="4"/>
      <c r="AE24" s="4"/>
    </row>
    <row r="25" spans="1:31" ht="13.5" customHeight="1">
      <c r="A25" s="6">
        <v>18</v>
      </c>
      <c r="B25" s="7">
        <v>42</v>
      </c>
      <c r="C25" s="7" t="s">
        <v>77</v>
      </c>
      <c r="D25" s="16" t="s">
        <v>109</v>
      </c>
      <c r="E25" s="17" t="s">
        <v>23</v>
      </c>
      <c r="F25" s="26">
        <v>34919</v>
      </c>
      <c r="G25" s="17" t="s">
        <v>42</v>
      </c>
      <c r="H25" s="13" t="s">
        <v>104</v>
      </c>
      <c r="I25" s="13" t="s">
        <v>50</v>
      </c>
      <c r="J25" s="13"/>
      <c r="K25" s="27"/>
      <c r="L25" s="119">
        <v>44.06</v>
      </c>
      <c r="M25" s="20">
        <f t="shared" si="0"/>
        <v>44.06</v>
      </c>
      <c r="N25" s="28">
        <f t="shared" si="1"/>
        <v>5.190000000000005</v>
      </c>
      <c r="O25" s="6" t="s">
        <v>54</v>
      </c>
      <c r="P25" s="5"/>
      <c r="Q25" s="19"/>
      <c r="R25" s="19"/>
      <c r="S25" s="4"/>
      <c r="T25" s="4"/>
      <c r="U25" s="4"/>
      <c r="V25" s="4"/>
      <c r="W25" s="7"/>
      <c r="X25" s="4"/>
      <c r="Y25" s="4"/>
      <c r="Z25" s="4"/>
      <c r="AA25" s="4"/>
      <c r="AB25" s="4"/>
      <c r="AC25" s="4"/>
      <c r="AD25" s="4"/>
      <c r="AE25" s="4"/>
    </row>
    <row r="26" spans="1:31" ht="13.5" customHeight="1">
      <c r="A26" s="6">
        <v>19</v>
      </c>
      <c r="B26" s="7">
        <v>50</v>
      </c>
      <c r="C26" s="7" t="s">
        <v>71</v>
      </c>
      <c r="D26" s="16" t="s">
        <v>100</v>
      </c>
      <c r="E26" s="17" t="s">
        <v>23</v>
      </c>
      <c r="F26" s="26">
        <v>22911</v>
      </c>
      <c r="G26" s="17" t="s">
        <v>74</v>
      </c>
      <c r="H26" s="13" t="s">
        <v>75</v>
      </c>
      <c r="I26" s="16" t="s">
        <v>76</v>
      </c>
      <c r="J26" s="13"/>
      <c r="K26" s="12"/>
      <c r="L26" s="119">
        <v>45.73</v>
      </c>
      <c r="M26" s="20">
        <f t="shared" si="0"/>
        <v>45.73</v>
      </c>
      <c r="N26" s="28">
        <f t="shared" si="1"/>
        <v>6.859999999999999</v>
      </c>
      <c r="O26" s="6" t="str">
        <f>IF(L26&lt;=44.1,"КМС",IF(L26&lt;=46.9,"I разр.",IF(L26&lt;=49.7,"II разр.",IF(L26&lt;=53.2,"III разр.",IF(L26&lt;=57.4,"I юн.",IF(L26&lt;=63,"II юн.",IF(L26&lt;=70,"III юн.","")))))))</f>
        <v>I разр.</v>
      </c>
      <c r="P26" s="5"/>
      <c r="Q26" s="19"/>
      <c r="R26" s="19"/>
      <c r="S26" s="4"/>
      <c r="T26" s="4"/>
      <c r="U26" s="4"/>
      <c r="V26" s="4"/>
      <c r="W26" s="7"/>
      <c r="X26" s="4"/>
      <c r="Y26" s="4"/>
      <c r="Z26" s="4"/>
      <c r="AA26" s="4"/>
      <c r="AB26" s="4"/>
      <c r="AC26" s="4"/>
      <c r="AD26" s="4"/>
      <c r="AE26" s="4"/>
    </row>
    <row r="27" spans="1:31" ht="14.25" customHeight="1" hidden="1">
      <c r="A27" s="6"/>
      <c r="B27" s="7"/>
      <c r="C27" s="7"/>
      <c r="D27" s="16"/>
      <c r="E27" s="26"/>
      <c r="F27" s="26"/>
      <c r="G27" s="16"/>
      <c r="H27" s="13"/>
      <c r="I27" s="13"/>
      <c r="J27" s="13"/>
      <c r="K27" s="27"/>
      <c r="L27" s="119"/>
      <c r="M27" s="20">
        <f t="shared" si="0"/>
        <v>0</v>
      </c>
      <c r="N27" s="28"/>
      <c r="O27" s="6"/>
      <c r="P27" s="5"/>
      <c r="Q27" s="19"/>
      <c r="R27" s="19"/>
      <c r="S27" s="4"/>
      <c r="T27" s="4"/>
      <c r="U27" s="4"/>
      <c r="V27" s="4"/>
      <c r="W27" s="7"/>
      <c r="X27" s="4"/>
      <c r="Y27" s="4"/>
      <c r="Z27" s="4"/>
      <c r="AA27" s="4"/>
      <c r="AB27" s="4"/>
      <c r="AC27" s="4"/>
      <c r="AD27" s="4"/>
      <c r="AE27" s="4"/>
    </row>
    <row r="28" spans="1:31" ht="5.25" customHeight="1" thickBot="1">
      <c r="A28" s="30"/>
      <c r="B28" s="31"/>
      <c r="C28" s="31"/>
      <c r="D28" s="32"/>
      <c r="E28" s="33"/>
      <c r="F28" s="34"/>
      <c r="G28" s="34"/>
      <c r="H28" s="35"/>
      <c r="I28" s="36"/>
      <c r="J28" s="37"/>
      <c r="K28" s="84"/>
      <c r="L28" s="120"/>
      <c r="M28" s="38"/>
      <c r="N28" s="74"/>
      <c r="O28" s="30"/>
      <c r="P28" s="5"/>
      <c r="Q28" s="19"/>
      <c r="R28" s="19"/>
      <c r="S28" s="4"/>
      <c r="T28" s="4"/>
      <c r="U28" s="4"/>
      <c r="V28" s="4"/>
      <c r="W28" s="7"/>
      <c r="X28" s="4"/>
      <c r="Y28" s="4"/>
      <c r="Z28" s="4"/>
      <c r="AA28" s="4"/>
      <c r="AB28" s="4"/>
      <c r="AC28" s="4"/>
      <c r="AD28" s="4"/>
      <c r="AE28" s="4"/>
    </row>
    <row r="29" ht="8.25" customHeight="1" thickTop="1"/>
    <row r="30" spans="2:15" ht="12.75" customHeight="1">
      <c r="B30" s="111" t="s">
        <v>154</v>
      </c>
      <c r="D30" s="112"/>
      <c r="E30" s="112"/>
      <c r="F30" s="112"/>
      <c r="G30" s="113"/>
      <c r="H30" s="113"/>
      <c r="L30" s="113"/>
      <c r="O30" s="114"/>
    </row>
    <row r="31" spans="2:15" ht="12.75" customHeight="1">
      <c r="B31" s="111" t="s">
        <v>155</v>
      </c>
      <c r="D31" s="115"/>
      <c r="E31" s="116"/>
      <c r="F31" s="117"/>
      <c r="G31" s="113"/>
      <c r="H31" s="113"/>
      <c r="I31" s="13"/>
      <c r="L31" s="113"/>
      <c r="O31" s="114"/>
    </row>
    <row r="32" spans="1:37" ht="6.75" customHeight="1">
      <c r="A32" s="6"/>
      <c r="G32" s="113"/>
      <c r="H32" s="113"/>
      <c r="L32" s="113"/>
      <c r="O32" s="114"/>
      <c r="P32" s="5"/>
      <c r="Q32" s="19"/>
      <c r="R32" s="19"/>
      <c r="U32" s="4"/>
      <c r="V32" s="4"/>
      <c r="W32" s="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ht="4.5" customHeight="1"/>
    <row r="34" spans="2:15" ht="20.25" customHeight="1">
      <c r="B34" s="15"/>
      <c r="C34" s="210" t="s">
        <v>194</v>
      </c>
      <c r="D34" s="210"/>
      <c r="E34" s="210"/>
      <c r="F34" s="210"/>
      <c r="G34" s="210"/>
      <c r="H34" s="210"/>
      <c r="I34" s="210"/>
      <c r="J34" s="210"/>
      <c r="K34" s="15"/>
      <c r="L34" s="210" t="s">
        <v>10</v>
      </c>
      <c r="M34" s="210"/>
      <c r="N34" s="210"/>
      <c r="O34" s="15"/>
    </row>
    <row r="35" spans="1:15" ht="12" customHeight="1" thickBot="1">
      <c r="A35" s="2" t="s">
        <v>4</v>
      </c>
      <c r="B35" s="2" t="s">
        <v>0</v>
      </c>
      <c r="C35" s="10" t="s">
        <v>6</v>
      </c>
      <c r="D35" s="2" t="s">
        <v>2</v>
      </c>
      <c r="E35" s="2" t="s">
        <v>37</v>
      </c>
      <c r="F35" s="2" t="s">
        <v>1</v>
      </c>
      <c r="G35" s="2" t="s">
        <v>1</v>
      </c>
      <c r="H35" s="2" t="s">
        <v>38</v>
      </c>
      <c r="I35" s="2" t="s">
        <v>38</v>
      </c>
      <c r="J35" s="2" t="s">
        <v>7</v>
      </c>
      <c r="K35" s="2"/>
      <c r="L35" s="2" t="s">
        <v>3</v>
      </c>
      <c r="M35" s="11" t="s">
        <v>8</v>
      </c>
      <c r="N35" s="11" t="s">
        <v>11</v>
      </c>
      <c r="O35" s="2" t="s">
        <v>5</v>
      </c>
    </row>
    <row r="36" spans="1:15" ht="13.5" customHeight="1" thickTop="1">
      <c r="A36" s="6">
        <v>1</v>
      </c>
      <c r="B36" s="45">
        <v>32</v>
      </c>
      <c r="C36" s="45" t="s">
        <v>71</v>
      </c>
      <c r="D36" s="70" t="s">
        <v>156</v>
      </c>
      <c r="E36" s="146" t="s">
        <v>157</v>
      </c>
      <c r="F36" s="71">
        <v>35690</v>
      </c>
      <c r="G36" s="146" t="s">
        <v>87</v>
      </c>
      <c r="H36" s="72" t="s">
        <v>89</v>
      </c>
      <c r="I36" s="72" t="s">
        <v>90</v>
      </c>
      <c r="J36" s="72"/>
      <c r="K36" s="46"/>
      <c r="L36" s="118">
        <v>39.89</v>
      </c>
      <c r="M36" s="22">
        <v>39.89</v>
      </c>
      <c r="N36" s="69">
        <v>0</v>
      </c>
      <c r="O36" s="25" t="s">
        <v>87</v>
      </c>
    </row>
    <row r="37" spans="1:15" ht="13.5" customHeight="1">
      <c r="A37" s="6">
        <v>2</v>
      </c>
      <c r="B37" s="7">
        <v>28</v>
      </c>
      <c r="C37" s="7" t="s">
        <v>71</v>
      </c>
      <c r="D37" s="16" t="s">
        <v>158</v>
      </c>
      <c r="E37" s="17" t="s">
        <v>73</v>
      </c>
      <c r="F37" s="26">
        <v>35327</v>
      </c>
      <c r="G37" s="17" t="s">
        <v>74</v>
      </c>
      <c r="H37" s="13" t="s">
        <v>75</v>
      </c>
      <c r="I37" s="13" t="s">
        <v>85</v>
      </c>
      <c r="J37" s="13"/>
      <c r="K37" s="12"/>
      <c r="L37" s="119">
        <v>40.4</v>
      </c>
      <c r="M37" s="20">
        <v>40.4</v>
      </c>
      <c r="N37" s="28">
        <v>0.509999999999998</v>
      </c>
      <c r="O37" s="6" t="s">
        <v>87</v>
      </c>
    </row>
    <row r="38" spans="1:15" ht="13.5" customHeight="1">
      <c r="A38" s="6">
        <v>3</v>
      </c>
      <c r="B38" s="7">
        <v>30</v>
      </c>
      <c r="C38" s="7" t="s">
        <v>77</v>
      </c>
      <c r="D38" s="16" t="s">
        <v>159</v>
      </c>
      <c r="E38" s="17" t="s">
        <v>157</v>
      </c>
      <c r="F38" s="26" t="s">
        <v>160</v>
      </c>
      <c r="G38" s="17" t="s">
        <v>42</v>
      </c>
      <c r="H38" s="13" t="s">
        <v>75</v>
      </c>
      <c r="I38" s="13" t="s">
        <v>161</v>
      </c>
      <c r="J38" s="13"/>
      <c r="K38" s="27"/>
      <c r="L38" s="119">
        <v>41.01</v>
      </c>
      <c r="M38" s="20">
        <v>41.01</v>
      </c>
      <c r="N38" s="28">
        <v>1.1199999999999974</v>
      </c>
      <c r="O38" s="6" t="s">
        <v>42</v>
      </c>
    </row>
    <row r="39" spans="1:15" ht="13.5" customHeight="1">
      <c r="A39" s="6">
        <v>4</v>
      </c>
      <c r="B39" s="7">
        <v>31</v>
      </c>
      <c r="C39" s="7" t="s">
        <v>77</v>
      </c>
      <c r="D39" s="16" t="s">
        <v>162</v>
      </c>
      <c r="E39" s="17" t="s">
        <v>157</v>
      </c>
      <c r="F39" s="26">
        <v>35335</v>
      </c>
      <c r="G39" s="17" t="s">
        <v>42</v>
      </c>
      <c r="H39" s="13" t="s">
        <v>75</v>
      </c>
      <c r="I39" s="13" t="s">
        <v>99</v>
      </c>
      <c r="J39" s="13"/>
      <c r="K39" s="27"/>
      <c r="L39" s="119">
        <v>42.12</v>
      </c>
      <c r="M39" s="20">
        <v>42.12</v>
      </c>
      <c r="N39" s="28">
        <v>2.229999999999997</v>
      </c>
      <c r="O39" s="6" t="s">
        <v>42</v>
      </c>
    </row>
    <row r="40" spans="1:15" ht="13.5" customHeight="1">
      <c r="A40" s="6">
        <v>5</v>
      </c>
      <c r="B40" s="7">
        <v>33</v>
      </c>
      <c r="C40" s="7" t="s">
        <v>71</v>
      </c>
      <c r="D40" s="14" t="s">
        <v>163</v>
      </c>
      <c r="E40" s="7" t="s">
        <v>157</v>
      </c>
      <c r="F40" s="23">
        <v>35950</v>
      </c>
      <c r="G40" s="7" t="s">
        <v>42</v>
      </c>
      <c r="H40" s="12" t="s">
        <v>89</v>
      </c>
      <c r="I40" s="12" t="s">
        <v>164</v>
      </c>
      <c r="J40" s="12"/>
      <c r="K40" s="9"/>
      <c r="L40" s="119">
        <v>42.22</v>
      </c>
      <c r="M40" s="20">
        <v>42.22</v>
      </c>
      <c r="N40" s="28">
        <v>2.3299999999999983</v>
      </c>
      <c r="O40" s="6" t="s">
        <v>42</v>
      </c>
    </row>
    <row r="41" spans="1:15" ht="13.5" customHeight="1">
      <c r="A41" s="6">
        <v>6</v>
      </c>
      <c r="B41" s="7">
        <v>27</v>
      </c>
      <c r="C41" s="7" t="s">
        <v>71</v>
      </c>
      <c r="D41" s="16" t="s">
        <v>165</v>
      </c>
      <c r="E41" s="17" t="s">
        <v>157</v>
      </c>
      <c r="F41" s="26">
        <v>35773</v>
      </c>
      <c r="G41" s="17" t="s">
        <v>87</v>
      </c>
      <c r="H41" s="13" t="s">
        <v>129</v>
      </c>
      <c r="I41" s="13" t="s">
        <v>166</v>
      </c>
      <c r="J41" s="13"/>
      <c r="K41" s="12"/>
      <c r="L41" s="119">
        <v>42.45</v>
      </c>
      <c r="M41" s="20">
        <v>42.45</v>
      </c>
      <c r="N41" s="28">
        <v>2.5600000000000023</v>
      </c>
      <c r="O41" s="6" t="s">
        <v>42</v>
      </c>
    </row>
    <row r="42" spans="1:15" ht="13.5" customHeight="1">
      <c r="A42" s="6">
        <v>7</v>
      </c>
      <c r="B42" s="7">
        <v>41</v>
      </c>
      <c r="C42" s="7" t="s">
        <v>71</v>
      </c>
      <c r="D42" s="16" t="s">
        <v>167</v>
      </c>
      <c r="E42" s="17" t="s">
        <v>23</v>
      </c>
      <c r="F42" s="26">
        <v>35523</v>
      </c>
      <c r="G42" s="17" t="s">
        <v>87</v>
      </c>
      <c r="H42" s="13" t="s">
        <v>104</v>
      </c>
      <c r="I42" s="13" t="s">
        <v>56</v>
      </c>
      <c r="J42" s="13"/>
      <c r="K42" s="12"/>
      <c r="L42" s="119">
        <v>42.83</v>
      </c>
      <c r="M42" s="20">
        <v>42.83</v>
      </c>
      <c r="N42" s="28">
        <v>2.9399999999999977</v>
      </c>
      <c r="O42" s="6" t="s">
        <v>42</v>
      </c>
    </row>
    <row r="43" spans="1:15" ht="13.5" customHeight="1">
      <c r="A43" s="6">
        <v>8</v>
      </c>
      <c r="B43" s="7">
        <v>39</v>
      </c>
      <c r="C43" s="7" t="s">
        <v>71</v>
      </c>
      <c r="D43" s="16" t="s">
        <v>168</v>
      </c>
      <c r="E43" s="17" t="s">
        <v>157</v>
      </c>
      <c r="F43" s="26">
        <v>35383</v>
      </c>
      <c r="G43" s="17" t="s">
        <v>42</v>
      </c>
      <c r="H43" s="13" t="s">
        <v>169</v>
      </c>
      <c r="I43" s="13" t="s">
        <v>170</v>
      </c>
      <c r="J43" s="13"/>
      <c r="K43" s="12"/>
      <c r="L43" s="119">
        <v>42.85</v>
      </c>
      <c r="M43" s="20">
        <v>42.85</v>
      </c>
      <c r="N43" s="28">
        <v>2.960000000000001</v>
      </c>
      <c r="O43" s="6" t="s">
        <v>42</v>
      </c>
    </row>
    <row r="44" spans="1:15" ht="13.5" customHeight="1">
      <c r="A44" s="6">
        <v>9</v>
      </c>
      <c r="B44" s="7">
        <v>35</v>
      </c>
      <c r="C44" s="7" t="s">
        <v>77</v>
      </c>
      <c r="D44" s="16" t="s">
        <v>171</v>
      </c>
      <c r="E44" s="17" t="s">
        <v>157</v>
      </c>
      <c r="F44" s="26">
        <v>35882</v>
      </c>
      <c r="G44" s="17" t="s">
        <v>42</v>
      </c>
      <c r="H44" s="13" t="s">
        <v>172</v>
      </c>
      <c r="I44" s="13" t="s">
        <v>173</v>
      </c>
      <c r="J44" s="13"/>
      <c r="K44" s="27"/>
      <c r="L44" s="119">
        <v>43.5</v>
      </c>
      <c r="M44" s="20">
        <v>43.5</v>
      </c>
      <c r="N44" s="28">
        <v>3.6099999999999994</v>
      </c>
      <c r="O44" s="6" t="s">
        <v>42</v>
      </c>
    </row>
    <row r="45" spans="1:15" ht="13.5" customHeight="1">
      <c r="A45" s="6">
        <v>10</v>
      </c>
      <c r="B45" s="7">
        <v>25</v>
      </c>
      <c r="C45" s="7" t="s">
        <v>71</v>
      </c>
      <c r="D45" s="16" t="s">
        <v>174</v>
      </c>
      <c r="E45" s="17" t="s">
        <v>157</v>
      </c>
      <c r="F45" s="26" t="s">
        <v>175</v>
      </c>
      <c r="G45" s="17" t="s">
        <v>42</v>
      </c>
      <c r="H45" s="13" t="s">
        <v>113</v>
      </c>
      <c r="I45" s="13" t="s">
        <v>176</v>
      </c>
      <c r="J45" s="13"/>
      <c r="K45" s="12"/>
      <c r="L45" s="119">
        <v>43.76</v>
      </c>
      <c r="M45" s="20">
        <v>43.76</v>
      </c>
      <c r="N45" s="28">
        <v>3.8699999999999974</v>
      </c>
      <c r="O45" s="6" t="s">
        <v>54</v>
      </c>
    </row>
    <row r="46" spans="1:15" ht="13.5" customHeight="1">
      <c r="A46" s="6">
        <v>11</v>
      </c>
      <c r="B46" s="7">
        <v>24</v>
      </c>
      <c r="C46" s="7" t="s">
        <v>77</v>
      </c>
      <c r="D46" s="16" t="s">
        <v>177</v>
      </c>
      <c r="E46" s="17" t="s">
        <v>157</v>
      </c>
      <c r="F46" s="26">
        <v>35767</v>
      </c>
      <c r="G46" s="17" t="s">
        <v>42</v>
      </c>
      <c r="H46" s="13" t="s">
        <v>178</v>
      </c>
      <c r="I46" s="13" t="s">
        <v>179</v>
      </c>
      <c r="J46" s="13"/>
      <c r="K46" s="27"/>
      <c r="L46" s="119">
        <v>43.91</v>
      </c>
      <c r="M46" s="20">
        <v>43.91</v>
      </c>
      <c r="N46" s="28">
        <v>4.019999999999996</v>
      </c>
      <c r="O46" s="6" t="s">
        <v>54</v>
      </c>
    </row>
    <row r="47" spans="1:15" ht="13.5" customHeight="1">
      <c r="A47" s="6">
        <v>12</v>
      </c>
      <c r="B47" s="7">
        <v>34</v>
      </c>
      <c r="C47" s="7" t="s">
        <v>77</v>
      </c>
      <c r="D47" s="16" t="s">
        <v>180</v>
      </c>
      <c r="E47" s="17" t="s">
        <v>157</v>
      </c>
      <c r="F47" s="26">
        <v>35899</v>
      </c>
      <c r="G47" s="17" t="s">
        <v>42</v>
      </c>
      <c r="H47" s="13" t="s">
        <v>172</v>
      </c>
      <c r="I47" s="13" t="s">
        <v>173</v>
      </c>
      <c r="J47" s="13"/>
      <c r="K47" s="27"/>
      <c r="L47" s="119">
        <v>44.43</v>
      </c>
      <c r="M47" s="20">
        <v>44.43</v>
      </c>
      <c r="N47" s="28">
        <v>4.539999999999999</v>
      </c>
      <c r="O47" s="6" t="s">
        <v>54</v>
      </c>
    </row>
    <row r="48" spans="1:15" ht="13.5" customHeight="1">
      <c r="A48" s="6">
        <v>13</v>
      </c>
      <c r="B48" s="7">
        <v>26</v>
      </c>
      <c r="C48" s="7" t="s">
        <v>71</v>
      </c>
      <c r="D48" s="16" t="s">
        <v>181</v>
      </c>
      <c r="E48" s="17" t="s">
        <v>157</v>
      </c>
      <c r="F48" s="26" t="s">
        <v>182</v>
      </c>
      <c r="G48" s="17" t="s">
        <v>42</v>
      </c>
      <c r="H48" s="13" t="s">
        <v>113</v>
      </c>
      <c r="I48" s="13" t="s">
        <v>183</v>
      </c>
      <c r="J48" s="13"/>
      <c r="K48" s="12"/>
      <c r="L48" s="119">
        <v>44.84</v>
      </c>
      <c r="M48" s="20">
        <v>44.84</v>
      </c>
      <c r="N48" s="28">
        <v>4.950000000000003</v>
      </c>
      <c r="O48" s="6" t="s">
        <v>54</v>
      </c>
    </row>
    <row r="49" spans="1:15" ht="13.5" customHeight="1">
      <c r="A49" s="6">
        <v>14</v>
      </c>
      <c r="B49" s="7">
        <v>38</v>
      </c>
      <c r="C49" s="7" t="s">
        <v>77</v>
      </c>
      <c r="D49" s="16" t="s">
        <v>184</v>
      </c>
      <c r="E49" s="17" t="s">
        <v>157</v>
      </c>
      <c r="F49" s="26" t="s">
        <v>185</v>
      </c>
      <c r="G49" s="17" t="s">
        <v>42</v>
      </c>
      <c r="H49" s="13" t="s">
        <v>186</v>
      </c>
      <c r="I49" s="13" t="s">
        <v>187</v>
      </c>
      <c r="J49" s="13"/>
      <c r="K49" s="27"/>
      <c r="L49" s="119">
        <v>45.04</v>
      </c>
      <c r="M49" s="20">
        <v>45.04</v>
      </c>
      <c r="N49" s="28">
        <v>5.149999999999999</v>
      </c>
      <c r="O49" s="6" t="s">
        <v>54</v>
      </c>
    </row>
    <row r="50" spans="1:15" ht="13.5" customHeight="1">
      <c r="A50" s="6">
        <v>15</v>
      </c>
      <c r="B50" s="7">
        <v>37</v>
      </c>
      <c r="C50" s="7" t="s">
        <v>77</v>
      </c>
      <c r="D50" s="16" t="s">
        <v>188</v>
      </c>
      <c r="E50" s="17" t="s">
        <v>157</v>
      </c>
      <c r="F50" s="26">
        <v>35385</v>
      </c>
      <c r="G50" s="17" t="s">
        <v>42</v>
      </c>
      <c r="H50" s="13" t="s">
        <v>189</v>
      </c>
      <c r="I50" s="13" t="s">
        <v>190</v>
      </c>
      <c r="J50" s="13"/>
      <c r="K50" s="27"/>
      <c r="L50" s="119">
        <v>45.99</v>
      </c>
      <c r="M50" s="20">
        <v>45.99</v>
      </c>
      <c r="N50" s="28">
        <v>6.100000000000001</v>
      </c>
      <c r="O50" s="6" t="s">
        <v>54</v>
      </c>
    </row>
    <row r="51" spans="1:15" ht="13.5" customHeight="1">
      <c r="A51" s="6">
        <v>16</v>
      </c>
      <c r="B51" s="7">
        <v>36</v>
      </c>
      <c r="C51" s="7" t="s">
        <v>71</v>
      </c>
      <c r="D51" s="16" t="s">
        <v>191</v>
      </c>
      <c r="E51" s="17" t="s">
        <v>157</v>
      </c>
      <c r="F51" s="26">
        <v>35381</v>
      </c>
      <c r="G51" s="17" t="s">
        <v>42</v>
      </c>
      <c r="H51" s="13" t="s">
        <v>189</v>
      </c>
      <c r="I51" s="13" t="s">
        <v>55</v>
      </c>
      <c r="J51" s="13"/>
      <c r="K51" s="12"/>
      <c r="L51" s="119">
        <v>46.04</v>
      </c>
      <c r="M51" s="20">
        <v>46.04</v>
      </c>
      <c r="N51" s="28">
        <v>6.149999999999999</v>
      </c>
      <c r="O51" s="6" t="s">
        <v>54</v>
      </c>
    </row>
    <row r="52" spans="1:15" ht="6.75" customHeight="1" thickBot="1">
      <c r="A52" s="30"/>
      <c r="B52" s="31"/>
      <c r="C52" s="31"/>
      <c r="D52" s="32"/>
      <c r="E52" s="33"/>
      <c r="F52" s="34"/>
      <c r="G52" s="34"/>
      <c r="H52" s="35"/>
      <c r="I52" s="36"/>
      <c r="J52" s="37"/>
      <c r="K52" s="84"/>
      <c r="L52" s="120"/>
      <c r="M52" s="38"/>
      <c r="N52" s="74"/>
      <c r="O52" s="30"/>
    </row>
    <row r="53" ht="7.5" customHeight="1" thickTop="1"/>
    <row r="54" spans="2:15" ht="12.75">
      <c r="B54" s="111" t="s">
        <v>192</v>
      </c>
      <c r="D54" s="112"/>
      <c r="E54" s="112"/>
      <c r="F54" s="112"/>
      <c r="G54" s="113"/>
      <c r="H54" s="113"/>
      <c r="L54" s="113" t="s">
        <v>40</v>
      </c>
      <c r="O54" s="114"/>
    </row>
    <row r="55" spans="2:15" ht="12.75">
      <c r="B55" s="111" t="s">
        <v>193</v>
      </c>
      <c r="D55" s="115"/>
      <c r="E55" s="116"/>
      <c r="F55" s="117"/>
      <c r="G55" s="113"/>
      <c r="H55" s="113"/>
      <c r="I55" s="13"/>
      <c r="L55" s="113" t="s">
        <v>152</v>
      </c>
      <c r="O55" s="114"/>
    </row>
    <row r="56" spans="1:15" ht="12.75">
      <c r="A56" s="6"/>
      <c r="G56" s="113"/>
      <c r="H56" s="113"/>
      <c r="L56" s="113" t="s">
        <v>153</v>
      </c>
      <c r="O56" s="114"/>
    </row>
    <row r="57" ht="21.75" customHeight="1"/>
    <row r="58" ht="13.5" customHeight="1"/>
  </sheetData>
  <sheetProtection/>
  <mergeCells count="9">
    <mergeCell ref="C34:J34"/>
    <mergeCell ref="L34:N34"/>
    <mergeCell ref="A1:O1"/>
    <mergeCell ref="C6:J6"/>
    <mergeCell ref="A2:O2"/>
    <mergeCell ref="A3:O3"/>
    <mergeCell ref="A4:D4"/>
    <mergeCell ref="J4:O4"/>
    <mergeCell ref="L6:N6"/>
  </mergeCells>
  <printOptions/>
  <pageMargins left="0.4724409448818898" right="0.4724409448818898" top="0.1968503937007874" bottom="0.1968503937007874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7030A0"/>
  </sheetPr>
  <dimension ref="A1:AK16"/>
  <sheetViews>
    <sheetView view="pageBreakPreview" zoomScale="175" zoomScaleSheetLayoutView="175" zoomScalePageLayoutView="0" workbookViewId="0" topLeftCell="A3">
      <selection activeCell="N7" sqref="N7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3.00390625" style="1" customWidth="1"/>
    <col min="5" max="5" width="10.57421875" style="1" hidden="1" customWidth="1"/>
    <col min="6" max="6" width="9.8515625" style="1" hidden="1" customWidth="1"/>
    <col min="7" max="7" width="9.421875" style="1" customWidth="1"/>
    <col min="8" max="8" width="23.00390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9.8515625" style="1" customWidth="1"/>
    <col min="13" max="13" width="1.421875" style="1" hidden="1" customWidth="1"/>
    <col min="14" max="14" width="6.14062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33" customHeight="1">
      <c r="A2" s="219" t="str">
        <f>N_sor1</f>
        <v>Всероссийские соревнования по конькобежному спорту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30" customHeight="1">
      <c r="A3" s="219" t="str">
        <f>N_sor2</f>
        <v>"КУБОК КОЛОМНЫ"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25.5" customHeight="1">
      <c r="A4" s="220" t="s">
        <v>20</v>
      </c>
      <c r="B4" s="220"/>
      <c r="C4" s="220"/>
      <c r="D4" s="220"/>
      <c r="E4" s="107"/>
      <c r="F4" s="107"/>
      <c r="G4" s="107"/>
      <c r="H4" s="107"/>
      <c r="I4" s="107"/>
      <c r="J4" s="221" t="str">
        <f>D_d2</f>
        <v>11 октября 2015 г.</v>
      </c>
      <c r="K4" s="222"/>
      <c r="L4" s="222"/>
      <c r="M4" s="222"/>
      <c r="N4" s="222"/>
      <c r="O4" s="222"/>
    </row>
    <row r="5" spans="2:37" ht="21" customHeight="1">
      <c r="B5" s="15"/>
      <c r="C5" s="218" t="str">
        <f>N_un</f>
        <v>Мужчины</v>
      </c>
      <c r="D5" s="218"/>
      <c r="E5" s="218"/>
      <c r="F5" s="218"/>
      <c r="G5" s="218"/>
      <c r="H5" s="218"/>
      <c r="I5" s="218"/>
      <c r="J5" s="218"/>
      <c r="K5" s="15"/>
      <c r="L5" s="18" t="str">
        <f>const!C10</f>
        <v>1500 метров</v>
      </c>
      <c r="M5" s="15"/>
      <c r="N5" s="15"/>
      <c r="O5" s="15"/>
      <c r="P5" s="3"/>
      <c r="Q5" s="4" t="s">
        <v>31</v>
      </c>
      <c r="R5" s="4" t="s">
        <v>32</v>
      </c>
      <c r="U5" s="4"/>
      <c r="V5" s="4"/>
      <c r="W5" s="7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2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 t="s">
        <v>37</v>
      </c>
      <c r="F6" s="2" t="s">
        <v>1</v>
      </c>
      <c r="G6" s="2" t="s">
        <v>1</v>
      </c>
      <c r="H6" s="2" t="s">
        <v>38</v>
      </c>
      <c r="I6" s="2" t="s">
        <v>38</v>
      </c>
      <c r="J6" s="2" t="s">
        <v>7</v>
      </c>
      <c r="K6" s="2"/>
      <c r="L6" s="2" t="s">
        <v>3</v>
      </c>
      <c r="M6" s="2" t="s">
        <v>8</v>
      </c>
      <c r="N6" s="2" t="s">
        <v>11</v>
      </c>
      <c r="O6" s="2" t="s">
        <v>5</v>
      </c>
      <c r="P6" s="3"/>
      <c r="Q6" s="19"/>
      <c r="R6" s="19"/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25" customHeight="1" thickTop="1">
      <c r="A7" s="6">
        <v>1</v>
      </c>
      <c r="B7" s="24">
        <v>138</v>
      </c>
      <c r="C7" s="24" t="s">
        <v>77</v>
      </c>
      <c r="D7" s="14" t="s">
        <v>205</v>
      </c>
      <c r="E7" s="23" t="s">
        <v>22</v>
      </c>
      <c r="F7" s="23">
        <v>33045</v>
      </c>
      <c r="G7" s="7" t="s">
        <v>87</v>
      </c>
      <c r="H7" s="12" t="s">
        <v>104</v>
      </c>
      <c r="I7" s="12" t="s">
        <v>47</v>
      </c>
      <c r="J7" s="12"/>
      <c r="K7" s="40"/>
      <c r="L7" s="180">
        <f>(P7*60+Q7)/86400</f>
        <v>0.0013046296296296295</v>
      </c>
      <c r="M7" s="181"/>
      <c r="N7" s="188">
        <f>(L7-L$7)*86400</f>
        <v>0</v>
      </c>
      <c r="O7" s="78" t="s">
        <v>87</v>
      </c>
      <c r="P7" s="3">
        <v>1</v>
      </c>
      <c r="Q7" s="19">
        <v>52.72</v>
      </c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>
      <c r="A8" s="6">
        <v>2</v>
      </c>
      <c r="B8" s="7">
        <v>137</v>
      </c>
      <c r="C8" s="7" t="s">
        <v>71</v>
      </c>
      <c r="D8" s="14" t="s">
        <v>204</v>
      </c>
      <c r="E8" s="23" t="s">
        <v>22</v>
      </c>
      <c r="F8" s="23">
        <v>32220</v>
      </c>
      <c r="G8" s="7" t="s">
        <v>87</v>
      </c>
      <c r="H8" s="12" t="s">
        <v>104</v>
      </c>
      <c r="I8" s="12" t="s">
        <v>58</v>
      </c>
      <c r="J8" s="12"/>
      <c r="K8" s="12"/>
      <c r="L8" s="183">
        <f>(P8*60+Q8)/86400</f>
        <v>0.0013193287037037039</v>
      </c>
      <c r="M8" s="184"/>
      <c r="N8" s="165">
        <f>(L8-L$7)*86400</f>
        <v>1.2700000000000204</v>
      </c>
      <c r="O8" s="6" t="s">
        <v>87</v>
      </c>
      <c r="P8" s="3">
        <v>1</v>
      </c>
      <c r="Q8" s="19">
        <v>53.99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3</v>
      </c>
      <c r="B9" s="7">
        <v>136</v>
      </c>
      <c r="C9" s="7" t="s">
        <v>71</v>
      </c>
      <c r="D9" s="14" t="s">
        <v>203</v>
      </c>
      <c r="E9" s="7" t="s">
        <v>22</v>
      </c>
      <c r="F9" s="23">
        <v>35227</v>
      </c>
      <c r="G9" s="7" t="s">
        <v>87</v>
      </c>
      <c r="H9" s="12" t="s">
        <v>104</v>
      </c>
      <c r="I9" s="12" t="s">
        <v>45</v>
      </c>
      <c r="J9" s="12"/>
      <c r="K9" s="27"/>
      <c r="L9" s="183">
        <f>(P9*60+Q9)/86400</f>
        <v>0.0013472222222222223</v>
      </c>
      <c r="M9" s="184"/>
      <c r="N9" s="165">
        <f>(L9-L$7)*86400</f>
        <v>3.6800000000000153</v>
      </c>
      <c r="O9" s="6" t="s">
        <v>42</v>
      </c>
      <c r="P9" s="3">
        <v>1</v>
      </c>
      <c r="Q9" s="19">
        <v>56.4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>
        <v>4</v>
      </c>
      <c r="B10" s="7">
        <v>130</v>
      </c>
      <c r="C10" s="7" t="s">
        <v>77</v>
      </c>
      <c r="D10" s="14" t="s">
        <v>123</v>
      </c>
      <c r="E10" s="23" t="s">
        <v>22</v>
      </c>
      <c r="F10" s="23">
        <v>34677</v>
      </c>
      <c r="G10" s="7" t="s">
        <v>87</v>
      </c>
      <c r="H10" s="12" t="s">
        <v>106</v>
      </c>
      <c r="I10" s="12" t="s">
        <v>57</v>
      </c>
      <c r="J10" s="12"/>
      <c r="K10" s="12"/>
      <c r="L10" s="183">
        <f>(P10*60+Q10)/86400</f>
        <v>0.0014212962962962964</v>
      </c>
      <c r="M10" s="184"/>
      <c r="N10" s="165">
        <f>(L10-L$7)*86400</f>
        <v>10.080000000000014</v>
      </c>
      <c r="O10" s="6" t="str">
        <f>IF(L10&lt;=128/86400,"КМС",IF(L10&lt;=137.4/86400,"I разр.",IF(L10&lt;=148.2/86400,"II разр.",IF(L10&lt;=161.7/86400,"III разр.",IF(L10&lt;=177.9/86400,"I юн.",IF(L10&lt;=199.5/86400,"II юн.",IF(L10&lt;=226.5/86400,"III юн.","")))))))</f>
        <v>КМС</v>
      </c>
      <c r="P10" s="3">
        <v>2</v>
      </c>
      <c r="Q10" s="19">
        <v>2.8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4.5" customHeight="1" thickBot="1">
      <c r="A11" s="30"/>
      <c r="B11" s="31"/>
      <c r="C11" s="31"/>
      <c r="D11" s="32"/>
      <c r="E11" s="33"/>
      <c r="F11" s="34"/>
      <c r="G11" s="34"/>
      <c r="H11" s="35"/>
      <c r="I11" s="35"/>
      <c r="J11" s="35"/>
      <c r="K11" s="37"/>
      <c r="L11" s="81"/>
      <c r="M11" s="82"/>
      <c r="N11" s="74"/>
      <c r="O11" s="30"/>
      <c r="P11" s="3"/>
      <c r="Q11" s="19"/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6" customHeight="1" hidden="1" thickBot="1">
      <c r="A12" s="30"/>
      <c r="B12" s="31"/>
      <c r="C12" s="31"/>
      <c r="D12" s="36"/>
      <c r="E12" s="79"/>
      <c r="F12" s="31"/>
      <c r="G12" s="31"/>
      <c r="H12" s="37"/>
      <c r="I12" s="37"/>
      <c r="J12" s="37"/>
      <c r="K12" s="84"/>
      <c r="L12" s="81"/>
      <c r="M12" s="82"/>
      <c r="N12" s="74"/>
      <c r="O12" s="30"/>
      <c r="P12" s="3"/>
      <c r="Q12" s="19"/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5" customHeight="1" thickTop="1">
      <c r="A13" s="6"/>
      <c r="B13" s="7"/>
      <c r="C13" s="7"/>
      <c r="D13" s="16"/>
      <c r="E13" s="26"/>
      <c r="F13" s="17"/>
      <c r="G13" s="17"/>
      <c r="H13" s="13"/>
      <c r="I13" s="13"/>
      <c r="J13" s="13"/>
      <c r="K13" s="27"/>
      <c r="L13" s="21"/>
      <c r="M13" s="29"/>
      <c r="N13" s="28"/>
      <c r="O13" s="6"/>
      <c r="P13" s="3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2:15" ht="16.5" customHeight="1">
      <c r="B14" s="111" t="s">
        <v>245</v>
      </c>
      <c r="C14" s="111"/>
      <c r="D14" s="135"/>
      <c r="E14" s="135"/>
      <c r="F14" s="135"/>
      <c r="G14" s="113"/>
      <c r="H14" s="113"/>
      <c r="L14" s="121" t="s">
        <v>40</v>
      </c>
      <c r="M14" s="111"/>
      <c r="N14" s="111"/>
      <c r="O14" s="114"/>
    </row>
    <row r="15" spans="2:15" ht="16.5" customHeight="1">
      <c r="B15" s="111" t="s">
        <v>246</v>
      </c>
      <c r="C15" s="111"/>
      <c r="D15" s="136"/>
      <c r="E15" s="137"/>
      <c r="F15" s="138"/>
      <c r="G15" s="113"/>
      <c r="H15" s="113"/>
      <c r="I15" s="13"/>
      <c r="L15" s="121" t="s">
        <v>152</v>
      </c>
      <c r="M15" s="111"/>
      <c r="N15" s="111"/>
      <c r="O15" s="114"/>
    </row>
    <row r="16" spans="1:17" ht="16.5" customHeight="1">
      <c r="A16" s="6"/>
      <c r="B16" s="140"/>
      <c r="C16" s="140"/>
      <c r="D16" s="141"/>
      <c r="E16" s="142"/>
      <c r="F16" s="143"/>
      <c r="G16" s="143"/>
      <c r="H16" s="139"/>
      <c r="I16" s="12"/>
      <c r="J16" s="12"/>
      <c r="K16" s="8"/>
      <c r="L16" s="121" t="s">
        <v>216</v>
      </c>
      <c r="M16" s="144"/>
      <c r="N16" s="145"/>
      <c r="O16" s="6"/>
      <c r="P16" s="5"/>
      <c r="Q16" s="19"/>
    </row>
    <row r="17" ht="22.5" customHeight="1"/>
  </sheetData>
  <sheetProtection/>
  <mergeCells count="6">
    <mergeCell ref="A1:O1"/>
    <mergeCell ref="C5:J5"/>
    <mergeCell ref="A2:O2"/>
    <mergeCell ref="A3:O3"/>
    <mergeCell ref="A4:D4"/>
    <mergeCell ref="J4:O4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rgb="FF7030A0"/>
  </sheetPr>
  <dimension ref="A1:AK19"/>
  <sheetViews>
    <sheetView view="pageBreakPreview" zoomScale="190" zoomScaleSheetLayoutView="190" zoomScalePageLayoutView="0" workbookViewId="0" topLeftCell="A1">
      <selection activeCell="D11" sqref="D11"/>
    </sheetView>
  </sheetViews>
  <sheetFormatPr defaultColWidth="9.140625" defaultRowHeight="12.75"/>
  <cols>
    <col min="1" max="1" width="5.57421875" style="1" customWidth="1"/>
    <col min="2" max="2" width="6.140625" style="1" customWidth="1"/>
    <col min="3" max="3" width="7.7109375" style="1" customWidth="1"/>
    <col min="4" max="4" width="23.00390625" style="1" customWidth="1"/>
    <col min="5" max="5" width="10.57421875" style="1" hidden="1" customWidth="1"/>
    <col min="6" max="6" width="9.8515625" style="1" hidden="1" customWidth="1"/>
    <col min="7" max="7" width="9.421875" style="1" customWidth="1"/>
    <col min="8" max="8" width="23.00390625" style="1" customWidth="1"/>
    <col min="9" max="9" width="26.00390625" style="1" hidden="1" customWidth="1"/>
    <col min="10" max="10" width="27.00390625" style="1" hidden="1" customWidth="1"/>
    <col min="11" max="11" width="0.71875" style="1" hidden="1" customWidth="1"/>
    <col min="12" max="12" width="8.8515625" style="1" customWidth="1"/>
    <col min="13" max="13" width="1.421875" style="1" hidden="1" customWidth="1"/>
    <col min="14" max="14" width="7.57421875" style="1" customWidth="1"/>
    <col min="15" max="15" width="7.8515625" style="1" customWidth="1"/>
    <col min="16" max="16" width="4.140625" style="1" customWidth="1"/>
    <col min="17" max="17" width="7.2812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33" customHeight="1">
      <c r="A2" s="219" t="str">
        <f>N_sor1</f>
        <v>Всероссийские соревнования по конькобежному спорту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30" customHeight="1">
      <c r="A3" s="219" t="str">
        <f>N_sor2</f>
        <v>"КУБОК КОЛОМНЫ"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25.5" customHeight="1">
      <c r="A4" s="220" t="s">
        <v>20</v>
      </c>
      <c r="B4" s="220"/>
      <c r="C4" s="220"/>
      <c r="D4" s="220"/>
      <c r="E4" s="107"/>
      <c r="F4" s="107"/>
      <c r="G4" s="107"/>
      <c r="H4" s="107"/>
      <c r="I4" s="107"/>
      <c r="J4" s="221" t="str">
        <f>D_d2</f>
        <v>11 октября 2015 г.</v>
      </c>
      <c r="K4" s="222"/>
      <c r="L4" s="222"/>
      <c r="M4" s="222"/>
      <c r="N4" s="222"/>
      <c r="O4" s="222"/>
    </row>
    <row r="5" spans="1:15" ht="25.5" customHeight="1">
      <c r="A5" s="132"/>
      <c r="B5" s="132"/>
      <c r="C5" s="132"/>
      <c r="D5" s="132"/>
      <c r="E5" s="107"/>
      <c r="F5" s="107"/>
      <c r="G5" s="107"/>
      <c r="H5" s="107"/>
      <c r="I5" s="107"/>
      <c r="J5" s="133"/>
      <c r="K5" s="134"/>
      <c r="L5" s="134"/>
      <c r="M5" s="134"/>
      <c r="N5" s="134"/>
      <c r="O5" s="134"/>
    </row>
    <row r="6" spans="2:37" ht="21" customHeight="1">
      <c r="B6" s="15"/>
      <c r="C6" s="218" t="str">
        <f>N_un</f>
        <v>Мужчины</v>
      </c>
      <c r="D6" s="218"/>
      <c r="E6" s="218"/>
      <c r="F6" s="218"/>
      <c r="G6" s="218"/>
      <c r="H6" s="218"/>
      <c r="I6" s="218"/>
      <c r="J6" s="218"/>
      <c r="K6" s="15"/>
      <c r="L6" s="18" t="s">
        <v>35</v>
      </c>
      <c r="M6" s="15"/>
      <c r="N6" s="15"/>
      <c r="O6" s="15"/>
      <c r="P6" s="3"/>
      <c r="Q6" s="4" t="s">
        <v>31</v>
      </c>
      <c r="R6" s="4" t="s">
        <v>32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5</v>
      </c>
      <c r="P7" s="3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thickTop="1">
      <c r="A8" s="6">
        <v>1</v>
      </c>
      <c r="B8" s="24">
        <v>129</v>
      </c>
      <c r="C8" s="24" t="s">
        <v>71</v>
      </c>
      <c r="D8" s="14" t="s">
        <v>112</v>
      </c>
      <c r="E8" s="23" t="s">
        <v>22</v>
      </c>
      <c r="F8" s="23">
        <v>34170</v>
      </c>
      <c r="G8" s="7" t="s">
        <v>87</v>
      </c>
      <c r="H8" s="12" t="s">
        <v>113</v>
      </c>
      <c r="I8" s="12" t="s">
        <v>47</v>
      </c>
      <c r="J8" s="12"/>
      <c r="K8" s="40"/>
      <c r="L8" s="75">
        <f aca="true" t="shared" si="0" ref="L8:L13">(P8*60+Q8)/86400</f>
        <v>0.0008487268518518518</v>
      </c>
      <c r="M8" s="76"/>
      <c r="N8" s="73">
        <f aca="true" t="shared" si="1" ref="N8:N13">(L8-L$8)*86400</f>
        <v>0</v>
      </c>
      <c r="O8" s="78" t="s">
        <v>87</v>
      </c>
      <c r="P8" s="3">
        <v>1</v>
      </c>
      <c r="Q8" s="19">
        <v>13.33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>
      <c r="A9" s="6">
        <v>2</v>
      </c>
      <c r="B9" s="7">
        <v>131</v>
      </c>
      <c r="C9" s="7" t="s">
        <v>77</v>
      </c>
      <c r="D9" s="14" t="s">
        <v>124</v>
      </c>
      <c r="E9" s="23" t="s">
        <v>22</v>
      </c>
      <c r="F9" s="23">
        <v>34133</v>
      </c>
      <c r="G9" s="7" t="s">
        <v>87</v>
      </c>
      <c r="H9" s="12" t="s">
        <v>106</v>
      </c>
      <c r="I9" s="12" t="s">
        <v>41</v>
      </c>
      <c r="J9" s="12"/>
      <c r="K9" s="27"/>
      <c r="L9" s="83">
        <f t="shared" si="0"/>
        <v>0.000878125</v>
      </c>
      <c r="M9" s="29"/>
      <c r="N9" s="28">
        <f t="shared" si="1"/>
        <v>2.5400000000000036</v>
      </c>
      <c r="O9" s="6" t="s">
        <v>42</v>
      </c>
      <c r="P9" s="3">
        <v>1</v>
      </c>
      <c r="Q9" s="19">
        <v>15.87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>
      <c r="A10" s="6">
        <v>3</v>
      </c>
      <c r="B10" s="7">
        <v>145</v>
      </c>
      <c r="C10" s="7" t="s">
        <v>71</v>
      </c>
      <c r="D10" s="14" t="s">
        <v>125</v>
      </c>
      <c r="E10" s="7" t="s">
        <v>22</v>
      </c>
      <c r="F10" s="23">
        <v>34944</v>
      </c>
      <c r="G10" s="7" t="s">
        <v>42</v>
      </c>
      <c r="H10" s="12" t="s">
        <v>89</v>
      </c>
      <c r="I10" s="12" t="s">
        <v>57</v>
      </c>
      <c r="J10" s="12"/>
      <c r="K10" s="12"/>
      <c r="L10" s="83">
        <f t="shared" si="0"/>
        <v>0.0009420138888888889</v>
      </c>
      <c r="M10" s="29"/>
      <c r="N10" s="28">
        <f t="shared" si="1"/>
        <v>8.060000000000008</v>
      </c>
      <c r="O10" s="6" t="s">
        <v>54</v>
      </c>
      <c r="P10" s="3">
        <v>1</v>
      </c>
      <c r="Q10" s="19">
        <v>21.39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>
      <c r="A11" s="6">
        <v>4</v>
      </c>
      <c r="B11" s="7">
        <v>144</v>
      </c>
      <c r="C11" s="7" t="s">
        <v>77</v>
      </c>
      <c r="D11" s="14" t="s">
        <v>120</v>
      </c>
      <c r="E11" s="23" t="s">
        <v>22</v>
      </c>
      <c r="F11" s="23">
        <v>26070</v>
      </c>
      <c r="G11" s="7"/>
      <c r="H11" s="12" t="s">
        <v>121</v>
      </c>
      <c r="I11" s="12" t="s">
        <v>58</v>
      </c>
      <c r="J11" s="12"/>
      <c r="K11" s="12"/>
      <c r="L11" s="83">
        <f t="shared" si="0"/>
        <v>0.0009991898148148147</v>
      </c>
      <c r="M11" s="29"/>
      <c r="N11" s="28">
        <f t="shared" si="1"/>
        <v>12.999999999999996</v>
      </c>
      <c r="O11" s="6" t="s">
        <v>54</v>
      </c>
      <c r="P11" s="3">
        <v>1</v>
      </c>
      <c r="Q11" s="19">
        <v>26.33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4.25" customHeight="1">
      <c r="A12" s="6">
        <v>5</v>
      </c>
      <c r="B12" s="7">
        <v>146</v>
      </c>
      <c r="C12" s="7" t="s">
        <v>71</v>
      </c>
      <c r="D12" s="14" t="s">
        <v>122</v>
      </c>
      <c r="E12" s="7" t="s">
        <v>22</v>
      </c>
      <c r="F12" s="23">
        <v>21863</v>
      </c>
      <c r="G12" s="7" t="s">
        <v>54</v>
      </c>
      <c r="H12" s="12" t="s">
        <v>75</v>
      </c>
      <c r="I12" s="12" t="s">
        <v>45</v>
      </c>
      <c r="J12" s="12"/>
      <c r="K12" s="27"/>
      <c r="L12" s="83">
        <f t="shared" si="0"/>
        <v>0.0010430555555555555</v>
      </c>
      <c r="M12" s="29"/>
      <c r="N12" s="28">
        <f t="shared" si="1"/>
        <v>16.790000000000003</v>
      </c>
      <c r="O12" s="6" t="s">
        <v>214</v>
      </c>
      <c r="P12" s="3">
        <v>1</v>
      </c>
      <c r="Q12" s="19">
        <v>30.12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customHeight="1">
      <c r="A13" s="6">
        <v>6</v>
      </c>
      <c r="B13" s="7">
        <v>140</v>
      </c>
      <c r="C13" s="7" t="s">
        <v>77</v>
      </c>
      <c r="D13" s="14" t="s">
        <v>211</v>
      </c>
      <c r="E13" s="7"/>
      <c r="F13" s="23"/>
      <c r="G13" s="7" t="s">
        <v>54</v>
      </c>
      <c r="H13" s="12" t="s">
        <v>75</v>
      </c>
      <c r="I13" s="12"/>
      <c r="J13" s="12"/>
      <c r="K13" s="27"/>
      <c r="L13" s="83">
        <f t="shared" si="0"/>
        <v>0.0010497685185185185</v>
      </c>
      <c r="M13" s="29"/>
      <c r="N13" s="28">
        <f t="shared" si="1"/>
        <v>17.369999999999997</v>
      </c>
      <c r="O13" s="6" t="s">
        <v>214</v>
      </c>
      <c r="P13" s="3">
        <v>1</v>
      </c>
      <c r="Q13" s="19">
        <v>30.7</v>
      </c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4.5" customHeight="1" thickBot="1">
      <c r="A14" s="30"/>
      <c r="B14" s="31"/>
      <c r="C14" s="31"/>
      <c r="D14" s="32"/>
      <c r="E14" s="33"/>
      <c r="F14" s="34"/>
      <c r="G14" s="34"/>
      <c r="H14" s="35"/>
      <c r="I14" s="35"/>
      <c r="J14" s="35"/>
      <c r="K14" s="37"/>
      <c r="L14" s="81"/>
      <c r="M14" s="82"/>
      <c r="N14" s="74"/>
      <c r="O14" s="30"/>
      <c r="P14" s="3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6" customHeight="1" hidden="1" thickBot="1">
      <c r="A15" s="30"/>
      <c r="B15" s="31"/>
      <c r="C15" s="31"/>
      <c r="D15" s="36"/>
      <c r="E15" s="79"/>
      <c r="F15" s="31"/>
      <c r="G15" s="31"/>
      <c r="H15" s="37"/>
      <c r="I15" s="37"/>
      <c r="J15" s="37"/>
      <c r="K15" s="84"/>
      <c r="L15" s="81"/>
      <c r="M15" s="82"/>
      <c r="N15" s="74"/>
      <c r="O15" s="30"/>
      <c r="P15" s="3"/>
      <c r="Q15" s="19"/>
      <c r="R15" s="19"/>
      <c r="U15" s="4"/>
      <c r="V15" s="4"/>
      <c r="W15" s="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4.5" customHeight="1" thickTop="1">
      <c r="A16" s="6"/>
      <c r="B16" s="7"/>
      <c r="C16" s="7"/>
      <c r="D16" s="16"/>
      <c r="E16" s="26"/>
      <c r="F16" s="17"/>
      <c r="G16" s="17"/>
      <c r="H16" s="13"/>
      <c r="I16" s="13"/>
      <c r="J16" s="13"/>
      <c r="K16" s="27"/>
      <c r="L16" s="21"/>
      <c r="M16" s="29"/>
      <c r="N16" s="28"/>
      <c r="O16" s="6"/>
      <c r="P16" s="3"/>
      <c r="Q16" s="19"/>
      <c r="R16" s="19"/>
      <c r="U16" s="4"/>
      <c r="V16" s="4"/>
      <c r="W16" s="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2:15" ht="15.75" customHeight="1">
      <c r="B17" s="111" t="s">
        <v>212</v>
      </c>
      <c r="D17" s="112"/>
      <c r="E17" s="112"/>
      <c r="F17" s="112"/>
      <c r="G17" s="113"/>
      <c r="H17" s="113"/>
      <c r="L17" s="113" t="s">
        <v>39</v>
      </c>
      <c r="O17" s="114"/>
    </row>
    <row r="18" spans="2:15" ht="15.75" customHeight="1">
      <c r="B18" s="111" t="s">
        <v>213</v>
      </c>
      <c r="D18" s="115"/>
      <c r="E18" s="116"/>
      <c r="F18" s="117"/>
      <c r="G18" s="113"/>
      <c r="H18" s="113"/>
      <c r="I18" s="13"/>
      <c r="L18" s="113" t="s">
        <v>198</v>
      </c>
      <c r="O18" s="114"/>
    </row>
    <row r="19" spans="1:17" ht="15.75" customHeight="1">
      <c r="A19" s="6"/>
      <c r="B19" s="7"/>
      <c r="C19" s="7"/>
      <c r="D19" s="16"/>
      <c r="E19" s="26"/>
      <c r="F19" s="17"/>
      <c r="G19" s="17"/>
      <c r="H19" s="13"/>
      <c r="I19" s="12"/>
      <c r="J19" s="12"/>
      <c r="K19" s="8"/>
      <c r="L19" s="113" t="s">
        <v>60</v>
      </c>
      <c r="M19" s="29"/>
      <c r="N19" s="28"/>
      <c r="O19" s="6"/>
      <c r="P19" s="5"/>
      <c r="Q19" s="19"/>
    </row>
    <row r="20" ht="22.5" customHeight="1"/>
  </sheetData>
  <sheetProtection/>
  <mergeCells count="6">
    <mergeCell ref="A1:O1"/>
    <mergeCell ref="A2:O2"/>
    <mergeCell ref="A3:O3"/>
    <mergeCell ref="A4:D4"/>
    <mergeCell ref="J4:O4"/>
    <mergeCell ref="C6:J6"/>
  </mergeCells>
  <printOptions/>
  <pageMargins left="0.3937007874015748" right="0.3937007874015748" top="0.1968503937007874" bottom="0.1968503937007874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7030A0"/>
  </sheetPr>
  <dimension ref="A1:AK41"/>
  <sheetViews>
    <sheetView view="pageBreakPreview" zoomScale="175" zoomScaleNormal="115" zoomScaleSheetLayoutView="175" zoomScalePageLayoutView="0" workbookViewId="0" topLeftCell="A1">
      <selection activeCell="A39" sqref="A39:IV41"/>
    </sheetView>
  </sheetViews>
  <sheetFormatPr defaultColWidth="9.140625" defaultRowHeight="12.75"/>
  <cols>
    <col min="1" max="1" width="6.00390625" style="1" customWidth="1"/>
    <col min="2" max="2" width="4.7109375" style="1" customWidth="1"/>
    <col min="3" max="3" width="5.8515625" style="1" customWidth="1"/>
    <col min="4" max="4" width="26.28125" style="1" customWidth="1"/>
    <col min="5" max="5" width="0.71875" style="1" hidden="1" customWidth="1"/>
    <col min="6" max="6" width="0.5625" style="1" hidden="1" customWidth="1"/>
    <col min="7" max="7" width="10.28125" style="1" customWidth="1"/>
    <col min="8" max="8" width="24.28125" style="1" customWidth="1"/>
    <col min="9" max="9" width="22.8515625" style="1" hidden="1" customWidth="1"/>
    <col min="10" max="10" width="17.28125" style="1" hidden="1" customWidth="1"/>
    <col min="11" max="11" width="0.85546875" style="1" hidden="1" customWidth="1"/>
    <col min="12" max="12" width="9.28125" style="1" customWidth="1"/>
    <col min="13" max="13" width="7.421875" style="1" hidden="1" customWidth="1"/>
    <col min="14" max="14" width="6.8515625" style="1" customWidth="1"/>
    <col min="15" max="15" width="7.421875" style="1" customWidth="1"/>
    <col min="16" max="16" width="4.140625" style="1" customWidth="1"/>
    <col min="17" max="17" width="7.57421875" style="1" customWidth="1"/>
    <col min="18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48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36.75" customHeight="1">
      <c r="A2" s="223" t="str">
        <f>N_sor1</f>
        <v>Всероссийские соревнования по конькобежному спорту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36.75" customHeight="1">
      <c r="A3" s="212" t="str">
        <f>N_sor2</f>
        <v>"КУБОК КОЛОМНЫ"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33" customHeight="1" thickBot="1">
      <c r="A4" s="213" t="s">
        <v>20</v>
      </c>
      <c r="B4" s="213"/>
      <c r="C4" s="213"/>
      <c r="D4" s="213"/>
      <c r="E4" s="155"/>
      <c r="F4" s="155"/>
      <c r="G4" s="155"/>
      <c r="H4" s="155"/>
      <c r="I4" s="155"/>
      <c r="J4" s="214" t="str">
        <f>D_d2</f>
        <v>11 октября 2015 г.</v>
      </c>
      <c r="K4" s="215"/>
      <c r="L4" s="215"/>
      <c r="M4" s="215"/>
      <c r="N4" s="215"/>
      <c r="O4" s="215"/>
    </row>
    <row r="5" spans="1:15" ht="30.75" customHeight="1" thickTop="1">
      <c r="A5" s="132"/>
      <c r="B5" s="132"/>
      <c r="C5" s="132"/>
      <c r="D5" s="132"/>
      <c r="E5" s="107"/>
      <c r="F5" s="107"/>
      <c r="G5" s="107"/>
      <c r="H5" s="107"/>
      <c r="I5" s="107"/>
      <c r="J5" s="133"/>
      <c r="K5" s="134"/>
      <c r="L5" s="134"/>
      <c r="M5" s="134"/>
      <c r="N5" s="134"/>
      <c r="O5" s="134"/>
    </row>
    <row r="6" spans="2:37" ht="30.75" customHeight="1">
      <c r="B6" s="15"/>
      <c r="C6" s="210" t="str">
        <f>N_dev</f>
        <v>Женщины</v>
      </c>
      <c r="D6" s="210"/>
      <c r="E6" s="210"/>
      <c r="F6" s="210"/>
      <c r="G6" s="210"/>
      <c r="H6" s="210"/>
      <c r="I6" s="210"/>
      <c r="J6" s="210"/>
      <c r="K6" s="15"/>
      <c r="L6" s="18" t="str">
        <f>const!C10</f>
        <v>1500 метров</v>
      </c>
      <c r="M6" s="15"/>
      <c r="N6" s="15"/>
      <c r="O6" s="15"/>
      <c r="P6" s="5"/>
      <c r="Q6" s="1" t="s">
        <v>29</v>
      </c>
      <c r="R6" s="1" t="s">
        <v>30</v>
      </c>
      <c r="U6" s="4"/>
      <c r="V6" s="4"/>
      <c r="W6" s="7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3.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 t="s">
        <v>37</v>
      </c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2" t="s">
        <v>3</v>
      </c>
      <c r="M7" s="2" t="s">
        <v>8</v>
      </c>
      <c r="N7" s="2" t="s">
        <v>11</v>
      </c>
      <c r="O7" s="2" t="s">
        <v>5</v>
      </c>
      <c r="P7" s="5"/>
      <c r="Q7" s="19"/>
      <c r="R7" s="19"/>
      <c r="U7" s="4"/>
      <c r="V7" s="4"/>
      <c r="W7" s="7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6.5" customHeight="1" thickTop="1">
      <c r="A8" s="6">
        <v>1</v>
      </c>
      <c r="B8" s="7">
        <v>40</v>
      </c>
      <c r="C8" s="24" t="s">
        <v>71</v>
      </c>
      <c r="D8" s="14" t="s">
        <v>105</v>
      </c>
      <c r="E8" s="23" t="s">
        <v>23</v>
      </c>
      <c r="F8" s="23">
        <v>33181</v>
      </c>
      <c r="G8" s="7" t="s">
        <v>87</v>
      </c>
      <c r="H8" s="12" t="s">
        <v>106</v>
      </c>
      <c r="I8" s="14" t="s">
        <v>45</v>
      </c>
      <c r="J8" s="12"/>
      <c r="K8" s="9"/>
      <c r="L8" s="180">
        <f>(P8*60+Q8)/86400</f>
        <v>0.0014438657407407408</v>
      </c>
      <c r="M8" s="181"/>
      <c r="N8" s="182">
        <f>(L8-L$8)*86400</f>
        <v>0</v>
      </c>
      <c r="O8" s="78" t="s">
        <v>87</v>
      </c>
      <c r="P8" s="5">
        <v>2</v>
      </c>
      <c r="Q8" s="19">
        <v>4.75</v>
      </c>
      <c r="R8" s="19"/>
      <c r="U8" s="4"/>
      <c r="V8" s="4"/>
      <c r="W8" s="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6.5" customHeight="1">
      <c r="A9" s="6">
        <v>2</v>
      </c>
      <c r="B9" s="7">
        <v>49</v>
      </c>
      <c r="C9" s="7" t="s">
        <v>77</v>
      </c>
      <c r="D9" s="14" t="s">
        <v>137</v>
      </c>
      <c r="E9" s="23" t="s">
        <v>23</v>
      </c>
      <c r="F9" s="23">
        <v>33855</v>
      </c>
      <c r="G9" s="7" t="s">
        <v>74</v>
      </c>
      <c r="H9" s="12" t="s">
        <v>75</v>
      </c>
      <c r="I9" s="14" t="s">
        <v>49</v>
      </c>
      <c r="J9" s="12"/>
      <c r="K9" s="8"/>
      <c r="L9" s="183">
        <f>(P9*60+Q9)/86400</f>
        <v>0.001491550925925926</v>
      </c>
      <c r="M9" s="184"/>
      <c r="N9" s="165">
        <f>(L9-L$8)*86400</f>
        <v>4.119999999999994</v>
      </c>
      <c r="O9" s="6" t="str">
        <f>IF(L9&lt;=140.1/86400,"КМС",IF(L9&lt;=150.9/86400,"I разр.",IF(L9&lt;=161.7/86400,"II разр.",IF(L9&lt;=175.2/86400,"III разр.",IF(L9&lt;=191.4/86400,"I юн.",IF(L9&lt;=213/86400,"II юн.",IF(L9&lt;=240/86400,"III юн.","")))))))</f>
        <v>КМС</v>
      </c>
      <c r="P9" s="5">
        <v>2</v>
      </c>
      <c r="Q9" s="19">
        <v>8.87</v>
      </c>
      <c r="R9" s="19"/>
      <c r="U9" s="4"/>
      <c r="V9" s="4"/>
      <c r="W9" s="7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6.5" customHeight="1">
      <c r="A10" s="6">
        <v>3</v>
      </c>
      <c r="B10" s="7">
        <v>57</v>
      </c>
      <c r="C10" s="7" t="s">
        <v>71</v>
      </c>
      <c r="D10" s="14" t="s">
        <v>94</v>
      </c>
      <c r="E10" s="23" t="s">
        <v>23</v>
      </c>
      <c r="F10" s="23">
        <v>34968</v>
      </c>
      <c r="G10" s="7"/>
      <c r="H10" s="12" t="s">
        <v>79</v>
      </c>
      <c r="I10" s="14" t="s">
        <v>51</v>
      </c>
      <c r="J10" s="12"/>
      <c r="K10" s="8"/>
      <c r="L10" s="183">
        <f>(P10*60+Q10)/86400</f>
        <v>0.0015672453703703703</v>
      </c>
      <c r="M10" s="184"/>
      <c r="N10" s="165">
        <f>(L10-L$8)*86400</f>
        <v>10.659999999999991</v>
      </c>
      <c r="O10" s="6" t="str">
        <f>IF(L10&lt;=140.1/86400,"КМС",IF(L10&lt;=150.9/86400,"I разр.",IF(L10&lt;=161.7/86400,"II разр.",IF(L10&lt;=175.2/86400,"III разр.",IF(L10&lt;=191.4/86400,"I юн.",IF(L10&lt;=213/86400,"II юн.",IF(L10&lt;=240/86400,"III юн.","")))))))</f>
        <v>КМС</v>
      </c>
      <c r="P10" s="5">
        <v>2</v>
      </c>
      <c r="Q10" s="19">
        <v>15.41</v>
      </c>
      <c r="R10" s="19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6.5" customHeight="1">
      <c r="A11" s="6">
        <v>4</v>
      </c>
      <c r="B11" s="7">
        <v>50</v>
      </c>
      <c r="C11" s="7" t="s">
        <v>77</v>
      </c>
      <c r="D11" s="14" t="s">
        <v>100</v>
      </c>
      <c r="E11" s="23" t="s">
        <v>23</v>
      </c>
      <c r="F11" s="23">
        <v>22911</v>
      </c>
      <c r="G11" s="7" t="s">
        <v>74</v>
      </c>
      <c r="H11" s="12" t="s">
        <v>75</v>
      </c>
      <c r="I11" s="14" t="s">
        <v>46</v>
      </c>
      <c r="J11" s="12"/>
      <c r="K11" s="9"/>
      <c r="L11" s="183">
        <f>(P11*60+Q11)/86400</f>
        <v>0.0015834490740740741</v>
      </c>
      <c r="M11" s="184"/>
      <c r="N11" s="165">
        <f>(L11-L$8)*86400</f>
        <v>12.060000000000002</v>
      </c>
      <c r="O11" s="6" t="str">
        <f>IF(L11&lt;=140.1/86400,"КМС",IF(L11&lt;=150.9/86400,"I разр.",IF(L11&lt;=161.7/86400,"II разр.",IF(L11&lt;=175.2/86400,"III разр.",IF(L11&lt;=191.4/86400,"I юн.",IF(L11&lt;=213/86400,"II юн.",IF(L11&lt;=240/86400,"III юн.","")))))))</f>
        <v>КМС</v>
      </c>
      <c r="P11" s="5">
        <v>2</v>
      </c>
      <c r="Q11" s="19">
        <v>16.81</v>
      </c>
      <c r="R11" s="19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16.5" customHeight="1">
      <c r="A12" s="6">
        <v>5</v>
      </c>
      <c r="B12" s="7">
        <v>42</v>
      </c>
      <c r="C12" s="7" t="s">
        <v>71</v>
      </c>
      <c r="D12" s="14" t="s">
        <v>109</v>
      </c>
      <c r="E12" s="23" t="s">
        <v>23</v>
      </c>
      <c r="F12" s="23">
        <v>34919</v>
      </c>
      <c r="G12" s="7" t="s">
        <v>42</v>
      </c>
      <c r="H12" s="12" t="s">
        <v>104</v>
      </c>
      <c r="I12" s="14" t="s">
        <v>48</v>
      </c>
      <c r="J12" s="12"/>
      <c r="K12" s="8"/>
      <c r="L12" s="183">
        <f>(P12*60+Q12)/86400</f>
        <v>0.0016513888888888889</v>
      </c>
      <c r="M12" s="184"/>
      <c r="N12" s="165">
        <f>(L12-L$8)*86400</f>
        <v>17.929999999999996</v>
      </c>
      <c r="O12" s="6" t="str">
        <f>IF(L12&lt;=140.1/86400,"КМС",IF(L12&lt;=150.9/86400,"I разр.",IF(L12&lt;=161.7/86400,"II разр.",IF(L12&lt;=175.2/86400,"III разр.",IF(L12&lt;=191.4/86400,"I юн.",IF(L12&lt;=213/86400,"II юн.",IF(L12&lt;=240/86400,"III юн.","")))))))</f>
        <v>I разр.</v>
      </c>
      <c r="P12" s="5">
        <v>2</v>
      </c>
      <c r="Q12" s="19">
        <v>22.68</v>
      </c>
      <c r="R12" s="19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6" customHeight="1" thickBot="1">
      <c r="A13" s="30"/>
      <c r="B13" s="31"/>
      <c r="C13" s="31"/>
      <c r="D13" s="36"/>
      <c r="E13" s="79"/>
      <c r="F13" s="31"/>
      <c r="G13" s="31"/>
      <c r="H13" s="37"/>
      <c r="I13" s="31"/>
      <c r="J13" s="37"/>
      <c r="K13" s="80"/>
      <c r="L13" s="185"/>
      <c r="M13" s="186"/>
      <c r="N13" s="187"/>
      <c r="O13" s="30"/>
      <c r="P13" s="5"/>
      <c r="Q13" s="19"/>
      <c r="R13" s="19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5.25" customHeight="1" thickTop="1">
      <c r="A14" s="6"/>
      <c r="B14" s="7"/>
      <c r="C14" s="7"/>
      <c r="D14" s="16"/>
      <c r="E14" s="26"/>
      <c r="F14" s="17"/>
      <c r="G14" s="17"/>
      <c r="H14" s="13"/>
      <c r="I14" s="12"/>
      <c r="J14" s="12"/>
      <c r="K14" s="8"/>
      <c r="L14" s="21"/>
      <c r="M14" s="29"/>
      <c r="N14" s="28"/>
      <c r="O14" s="6"/>
      <c r="P14" s="5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ht="12" customHeight="1"/>
    <row r="16" spans="2:15" ht="15" customHeight="1">
      <c r="B16" s="111" t="s">
        <v>215</v>
      </c>
      <c r="C16" s="111"/>
      <c r="D16" s="135"/>
      <c r="E16" s="135"/>
      <c r="F16" s="135"/>
      <c r="G16" s="113"/>
      <c r="H16" s="113"/>
      <c r="L16" s="121"/>
      <c r="M16" s="111"/>
      <c r="N16" s="111"/>
      <c r="O16" s="114"/>
    </row>
    <row r="17" spans="2:15" ht="15" customHeight="1">
      <c r="B17" s="111" t="s">
        <v>217</v>
      </c>
      <c r="C17" s="111"/>
      <c r="D17" s="136"/>
      <c r="E17" s="137"/>
      <c r="F17" s="138"/>
      <c r="G17" s="113"/>
      <c r="H17" s="113"/>
      <c r="I17" s="13"/>
      <c r="L17" s="121"/>
      <c r="M17" s="111"/>
      <c r="N17" s="111"/>
      <c r="O17" s="114"/>
    </row>
    <row r="18" spans="1:37" ht="13.5" customHeight="1">
      <c r="A18" s="6"/>
      <c r="B18" s="140"/>
      <c r="C18" s="140"/>
      <c r="D18" s="141"/>
      <c r="E18" s="142"/>
      <c r="F18" s="143"/>
      <c r="G18" s="143"/>
      <c r="H18" s="139"/>
      <c r="I18" s="12"/>
      <c r="J18" s="12"/>
      <c r="K18" s="8"/>
      <c r="L18" s="121"/>
      <c r="M18" s="144"/>
      <c r="N18" s="145"/>
      <c r="O18" s="6"/>
      <c r="P18" s="5"/>
      <c r="Q18" s="19"/>
      <c r="R18" s="19"/>
      <c r="U18" s="4"/>
      <c r="V18" s="4"/>
      <c r="W18" s="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21" ht="24" customHeight="1"/>
    <row r="23" spans="2:17" ht="26.25" customHeight="1">
      <c r="B23" s="15"/>
      <c r="C23" s="218" t="s">
        <v>243</v>
      </c>
      <c r="D23" s="218"/>
      <c r="E23" s="218"/>
      <c r="F23" s="218"/>
      <c r="G23" s="218"/>
      <c r="H23" s="218"/>
      <c r="I23" s="218"/>
      <c r="J23" s="218"/>
      <c r="K23" s="15"/>
      <c r="L23" s="18" t="s">
        <v>33</v>
      </c>
      <c r="M23" s="15"/>
      <c r="N23" s="15"/>
      <c r="O23" s="15"/>
      <c r="P23" s="3"/>
      <c r="Q23" s="4" t="s">
        <v>31</v>
      </c>
    </row>
    <row r="24" spans="1:17" ht="19.5" customHeight="1" thickBot="1">
      <c r="A24" s="2" t="s">
        <v>4</v>
      </c>
      <c r="B24" s="2" t="s">
        <v>0</v>
      </c>
      <c r="C24" s="10" t="s">
        <v>6</v>
      </c>
      <c r="D24" s="2" t="s">
        <v>2</v>
      </c>
      <c r="E24" s="2" t="s">
        <v>37</v>
      </c>
      <c r="F24" s="2" t="s">
        <v>1</v>
      </c>
      <c r="G24" s="2" t="s">
        <v>1</v>
      </c>
      <c r="H24" s="2" t="s">
        <v>38</v>
      </c>
      <c r="I24" s="2" t="s">
        <v>38</v>
      </c>
      <c r="J24" s="2" t="s">
        <v>7</v>
      </c>
      <c r="K24" s="2"/>
      <c r="L24" s="2" t="s">
        <v>3</v>
      </c>
      <c r="M24" s="2" t="s">
        <v>8</v>
      </c>
      <c r="N24" s="2" t="s">
        <v>11</v>
      </c>
      <c r="O24" s="2" t="s">
        <v>5</v>
      </c>
      <c r="P24" s="3"/>
      <c r="Q24" s="19"/>
    </row>
    <row r="25" spans="1:17" ht="17.25" customHeight="1" thickTop="1">
      <c r="A25" s="6">
        <v>1</v>
      </c>
      <c r="B25" s="24">
        <v>92</v>
      </c>
      <c r="C25" s="24" t="s">
        <v>77</v>
      </c>
      <c r="D25" s="14" t="s">
        <v>218</v>
      </c>
      <c r="E25" s="23" t="s">
        <v>219</v>
      </c>
      <c r="F25" s="23" t="s">
        <v>220</v>
      </c>
      <c r="G25" s="7" t="s">
        <v>42</v>
      </c>
      <c r="H25" s="12" t="s">
        <v>75</v>
      </c>
      <c r="I25" s="12" t="s">
        <v>221</v>
      </c>
      <c r="J25" s="12"/>
      <c r="K25" s="40"/>
      <c r="L25" s="180">
        <v>0.0013649305555555556</v>
      </c>
      <c r="M25" s="181"/>
      <c r="N25" s="188">
        <v>0</v>
      </c>
      <c r="O25" s="78" t="s">
        <v>42</v>
      </c>
      <c r="P25" s="3">
        <v>1</v>
      </c>
      <c r="Q25" s="19">
        <v>57.93</v>
      </c>
    </row>
    <row r="26" spans="1:17" ht="17.25" customHeight="1">
      <c r="A26" s="6">
        <v>2</v>
      </c>
      <c r="B26" s="7">
        <v>91</v>
      </c>
      <c r="C26" s="7" t="s">
        <v>71</v>
      </c>
      <c r="D26" s="14" t="s">
        <v>222</v>
      </c>
      <c r="E26" s="23" t="s">
        <v>219</v>
      </c>
      <c r="F26" s="23" t="s">
        <v>223</v>
      </c>
      <c r="G26" s="7" t="s">
        <v>42</v>
      </c>
      <c r="H26" s="12" t="s">
        <v>75</v>
      </c>
      <c r="I26" s="12" t="s">
        <v>43</v>
      </c>
      <c r="J26" s="12"/>
      <c r="K26" s="12"/>
      <c r="L26" s="183">
        <v>0.001377199074074074</v>
      </c>
      <c r="M26" s="184"/>
      <c r="N26" s="165">
        <v>1.0599999999999936</v>
      </c>
      <c r="O26" s="6" t="s">
        <v>42</v>
      </c>
      <c r="P26" s="3">
        <v>1</v>
      </c>
      <c r="Q26" s="19">
        <v>58.99</v>
      </c>
    </row>
    <row r="27" spans="1:17" ht="17.25" customHeight="1">
      <c r="A27" s="6">
        <v>3</v>
      </c>
      <c r="B27" s="7">
        <v>108</v>
      </c>
      <c r="C27" s="7" t="s">
        <v>71</v>
      </c>
      <c r="D27" s="14" t="s">
        <v>224</v>
      </c>
      <c r="E27" s="23" t="s">
        <v>219</v>
      </c>
      <c r="F27" s="23">
        <v>36207</v>
      </c>
      <c r="G27" s="7" t="s">
        <v>42</v>
      </c>
      <c r="H27" s="12" t="s">
        <v>104</v>
      </c>
      <c r="I27" s="12" t="s">
        <v>44</v>
      </c>
      <c r="J27" s="12"/>
      <c r="K27" s="27"/>
      <c r="L27" s="183">
        <v>0.0014328703703703704</v>
      </c>
      <c r="M27" s="184"/>
      <c r="N27" s="165">
        <v>5.869999999999993</v>
      </c>
      <c r="O27" s="6" t="s">
        <v>42</v>
      </c>
      <c r="P27" s="3">
        <v>2</v>
      </c>
      <c r="Q27" s="19">
        <v>3.8</v>
      </c>
    </row>
    <row r="28" spans="1:17" ht="17.25" customHeight="1">
      <c r="A28" s="6">
        <v>4</v>
      </c>
      <c r="B28" s="7">
        <v>96</v>
      </c>
      <c r="C28" s="7" t="s">
        <v>71</v>
      </c>
      <c r="D28" s="14" t="s">
        <v>225</v>
      </c>
      <c r="E28" s="7" t="s">
        <v>219</v>
      </c>
      <c r="F28" s="23" t="s">
        <v>226</v>
      </c>
      <c r="G28" s="7" t="s">
        <v>42</v>
      </c>
      <c r="H28" s="12" t="s">
        <v>75</v>
      </c>
      <c r="I28" s="12" t="s">
        <v>41</v>
      </c>
      <c r="J28" s="12"/>
      <c r="K28" s="27"/>
      <c r="L28" s="183">
        <v>0.0014378472222222223</v>
      </c>
      <c r="M28" s="184"/>
      <c r="N28" s="165">
        <v>6.299999999999999</v>
      </c>
      <c r="O28" s="6" t="s">
        <v>42</v>
      </c>
      <c r="P28" s="3">
        <v>2</v>
      </c>
      <c r="Q28" s="19">
        <v>4.23</v>
      </c>
    </row>
    <row r="29" spans="1:17" ht="17.25" customHeight="1">
      <c r="A29" s="6">
        <v>5</v>
      </c>
      <c r="B29" s="7">
        <v>97</v>
      </c>
      <c r="C29" s="7" t="s">
        <v>77</v>
      </c>
      <c r="D29" s="16" t="s">
        <v>227</v>
      </c>
      <c r="E29" s="26" t="s">
        <v>219</v>
      </c>
      <c r="F29" s="26">
        <v>36186</v>
      </c>
      <c r="G29" s="17" t="s">
        <v>42</v>
      </c>
      <c r="H29" s="13" t="s">
        <v>75</v>
      </c>
      <c r="I29" s="13" t="s">
        <v>228</v>
      </c>
      <c r="J29" s="13"/>
      <c r="K29" s="12"/>
      <c r="L29" s="183">
        <v>0.0014833333333333332</v>
      </c>
      <c r="M29" s="184">
        <v>64.08</v>
      </c>
      <c r="N29" s="165">
        <v>10.229999999999984</v>
      </c>
      <c r="O29" s="6" t="s">
        <v>54</v>
      </c>
      <c r="P29" s="3">
        <v>2</v>
      </c>
      <c r="Q29" s="19">
        <v>8.16</v>
      </c>
    </row>
    <row r="30" spans="1:17" ht="17.25" customHeight="1">
      <c r="A30" s="6">
        <v>6</v>
      </c>
      <c r="B30" s="7">
        <v>98</v>
      </c>
      <c r="C30" s="7" t="s">
        <v>77</v>
      </c>
      <c r="D30" s="14" t="s">
        <v>229</v>
      </c>
      <c r="E30" s="23" t="s">
        <v>219</v>
      </c>
      <c r="F30" s="23" t="s">
        <v>230</v>
      </c>
      <c r="G30" s="7" t="s">
        <v>54</v>
      </c>
      <c r="H30" s="12" t="s">
        <v>75</v>
      </c>
      <c r="I30" s="12" t="s">
        <v>47</v>
      </c>
      <c r="J30" s="12"/>
      <c r="K30" s="12"/>
      <c r="L30" s="183">
        <v>0.0015626157407407407</v>
      </c>
      <c r="M30" s="184"/>
      <c r="N30" s="165">
        <v>17.07999999999999</v>
      </c>
      <c r="O30" s="6" t="s">
        <v>54</v>
      </c>
      <c r="P30" s="3">
        <v>2</v>
      </c>
      <c r="Q30" s="19">
        <v>15.01</v>
      </c>
    </row>
    <row r="31" spans="1:17" ht="17.25" customHeight="1">
      <c r="A31" s="6">
        <v>7</v>
      </c>
      <c r="B31" s="7">
        <v>103</v>
      </c>
      <c r="C31" s="7" t="s">
        <v>77</v>
      </c>
      <c r="D31" s="14" t="s">
        <v>231</v>
      </c>
      <c r="E31" s="23" t="s">
        <v>219</v>
      </c>
      <c r="F31" s="23" t="s">
        <v>232</v>
      </c>
      <c r="G31" s="7" t="s">
        <v>54</v>
      </c>
      <c r="H31" s="12" t="s">
        <v>75</v>
      </c>
      <c r="I31" s="12" t="s">
        <v>47</v>
      </c>
      <c r="J31" s="12"/>
      <c r="K31" s="12"/>
      <c r="L31" s="183">
        <v>0.001564236111111111</v>
      </c>
      <c r="M31" s="184"/>
      <c r="N31" s="165">
        <v>17.219999999999988</v>
      </c>
      <c r="O31" s="6" t="s">
        <v>54</v>
      </c>
      <c r="P31" s="3">
        <v>2</v>
      </c>
      <c r="Q31" s="19">
        <v>15.15</v>
      </c>
    </row>
    <row r="32" spans="1:17" ht="17.25" customHeight="1">
      <c r="A32" s="6">
        <v>8</v>
      </c>
      <c r="B32" s="7">
        <v>100</v>
      </c>
      <c r="C32" s="7" t="s">
        <v>71</v>
      </c>
      <c r="D32" s="14" t="s">
        <v>233</v>
      </c>
      <c r="E32" s="23" t="s">
        <v>219</v>
      </c>
      <c r="F32" s="23" t="s">
        <v>234</v>
      </c>
      <c r="G32" s="7" t="s">
        <v>54</v>
      </c>
      <c r="H32" s="12" t="s">
        <v>75</v>
      </c>
      <c r="I32" s="12" t="s">
        <v>58</v>
      </c>
      <c r="J32" s="12"/>
      <c r="K32" s="12"/>
      <c r="L32" s="183">
        <v>0.0015710648148148148</v>
      </c>
      <c r="M32" s="184"/>
      <c r="N32" s="165">
        <v>17.809999999999995</v>
      </c>
      <c r="O32" s="6" t="s">
        <v>54</v>
      </c>
      <c r="P32" s="3">
        <v>2</v>
      </c>
      <c r="Q32" s="19">
        <v>15.74</v>
      </c>
    </row>
    <row r="33" spans="1:17" ht="17.25" customHeight="1">
      <c r="A33" s="6">
        <v>9</v>
      </c>
      <c r="B33" s="7">
        <v>93</v>
      </c>
      <c r="C33" s="7" t="s">
        <v>71</v>
      </c>
      <c r="D33" s="14" t="s">
        <v>235</v>
      </c>
      <c r="E33" s="7" t="s">
        <v>219</v>
      </c>
      <c r="F33" s="23" t="s">
        <v>236</v>
      </c>
      <c r="G33" s="7" t="s">
        <v>42</v>
      </c>
      <c r="H33" s="12" t="s">
        <v>75</v>
      </c>
      <c r="I33" s="12" t="s">
        <v>55</v>
      </c>
      <c r="J33" s="12"/>
      <c r="K33" s="12"/>
      <c r="L33" s="183">
        <v>0.0015799768518518517</v>
      </c>
      <c r="M33" s="184"/>
      <c r="N33" s="165">
        <v>18.57999999999998</v>
      </c>
      <c r="O33" s="6" t="s">
        <v>54</v>
      </c>
      <c r="P33" s="3">
        <v>2</v>
      </c>
      <c r="Q33" s="19">
        <v>16.51</v>
      </c>
    </row>
    <row r="34" spans="1:17" ht="17.25" customHeight="1">
      <c r="A34" s="6">
        <v>10</v>
      </c>
      <c r="B34" s="7">
        <v>102</v>
      </c>
      <c r="C34" s="7" t="s">
        <v>71</v>
      </c>
      <c r="D34" s="14" t="s">
        <v>237</v>
      </c>
      <c r="E34" s="7" t="s">
        <v>219</v>
      </c>
      <c r="F34" s="23">
        <v>36514</v>
      </c>
      <c r="G34" s="7" t="s">
        <v>54</v>
      </c>
      <c r="H34" s="12" t="s">
        <v>75</v>
      </c>
      <c r="I34" s="12" t="s">
        <v>45</v>
      </c>
      <c r="J34" s="12"/>
      <c r="K34" s="27"/>
      <c r="L34" s="183">
        <v>0.0015822916666666667</v>
      </c>
      <c r="M34" s="184"/>
      <c r="N34" s="165">
        <v>18.779999999999998</v>
      </c>
      <c r="O34" s="6" t="s">
        <v>54</v>
      </c>
      <c r="P34" s="3">
        <v>2</v>
      </c>
      <c r="Q34" s="19">
        <v>16.71</v>
      </c>
    </row>
    <row r="35" spans="1:17" ht="17.25" customHeight="1">
      <c r="A35" s="6"/>
      <c r="B35" s="7">
        <v>101</v>
      </c>
      <c r="C35" s="7" t="s">
        <v>77</v>
      </c>
      <c r="D35" s="14" t="s">
        <v>238</v>
      </c>
      <c r="E35" s="23" t="s">
        <v>219</v>
      </c>
      <c r="F35" s="23" t="s">
        <v>239</v>
      </c>
      <c r="G35" s="7" t="s">
        <v>42</v>
      </c>
      <c r="H35" s="12" t="s">
        <v>75</v>
      </c>
      <c r="I35" s="12" t="s">
        <v>43</v>
      </c>
      <c r="J35" s="12"/>
      <c r="K35" s="12"/>
      <c r="L35" s="183" t="s">
        <v>240</v>
      </c>
      <c r="M35" s="184"/>
      <c r="N35" s="165"/>
      <c r="O35" s="6" t="s">
        <v>244</v>
      </c>
      <c r="P35" s="3"/>
      <c r="Q35" s="19"/>
    </row>
    <row r="36" spans="1:17" ht="1.5" customHeight="1" thickBot="1">
      <c r="A36" s="30"/>
      <c r="B36" s="31"/>
      <c r="C36" s="31"/>
      <c r="D36" s="32"/>
      <c r="E36" s="33"/>
      <c r="F36" s="34"/>
      <c r="G36" s="34"/>
      <c r="H36" s="35"/>
      <c r="I36" s="35"/>
      <c r="J36" s="35"/>
      <c r="K36" s="37"/>
      <c r="L36" s="81"/>
      <c r="M36" s="82"/>
      <c r="N36" s="74"/>
      <c r="O36" s="30"/>
      <c r="P36" s="3"/>
      <c r="Q36" s="19"/>
    </row>
    <row r="37" spans="1:17" ht="14.25" hidden="1" thickBot="1" thickTop="1">
      <c r="A37" s="30"/>
      <c r="B37" s="31"/>
      <c r="C37" s="31"/>
      <c r="D37" s="36"/>
      <c r="E37" s="79"/>
      <c r="F37" s="31"/>
      <c r="G37" s="31"/>
      <c r="H37" s="37"/>
      <c r="I37" s="37"/>
      <c r="J37" s="37"/>
      <c r="K37" s="84"/>
      <c r="L37" s="81"/>
      <c r="M37" s="82"/>
      <c r="N37" s="74"/>
      <c r="O37" s="30"/>
      <c r="P37" s="3"/>
      <c r="Q37" s="19"/>
    </row>
    <row r="38" spans="1:17" ht="13.5" thickTop="1">
      <c r="A38" s="6"/>
      <c r="B38" s="7"/>
      <c r="C38" s="7"/>
      <c r="D38" s="16"/>
      <c r="E38" s="26"/>
      <c r="F38" s="17"/>
      <c r="G38" s="17"/>
      <c r="H38" s="13"/>
      <c r="I38" s="13"/>
      <c r="J38" s="13"/>
      <c r="K38" s="27"/>
      <c r="L38" s="21"/>
      <c r="M38" s="29"/>
      <c r="N38" s="28"/>
      <c r="O38" s="6"/>
      <c r="P38" s="3"/>
      <c r="Q38" s="19"/>
    </row>
    <row r="39" spans="2:15" ht="14.25" customHeight="1">
      <c r="B39" s="111" t="s">
        <v>241</v>
      </c>
      <c r="C39" s="111"/>
      <c r="D39" s="135"/>
      <c r="E39" s="135"/>
      <c r="F39" s="135"/>
      <c r="G39" s="113"/>
      <c r="H39" s="113"/>
      <c r="L39" s="121" t="s">
        <v>40</v>
      </c>
      <c r="M39" s="111"/>
      <c r="N39" s="111"/>
      <c r="O39" s="114"/>
    </row>
    <row r="40" spans="2:15" ht="14.25" customHeight="1">
      <c r="B40" s="111" t="s">
        <v>242</v>
      </c>
      <c r="C40" s="111"/>
      <c r="D40" s="136"/>
      <c r="E40" s="137"/>
      <c r="F40" s="138"/>
      <c r="G40" s="113"/>
      <c r="H40" s="113"/>
      <c r="I40" s="13"/>
      <c r="L40" s="121" t="s">
        <v>152</v>
      </c>
      <c r="M40" s="111"/>
      <c r="N40" s="111"/>
      <c r="O40" s="114"/>
    </row>
    <row r="41" spans="1:17" ht="14.25" customHeight="1">
      <c r="A41" s="6"/>
      <c r="B41" s="140"/>
      <c r="C41" s="140"/>
      <c r="D41" s="141"/>
      <c r="E41" s="142"/>
      <c r="F41" s="143"/>
      <c r="G41" s="143"/>
      <c r="H41" s="139"/>
      <c r="I41" s="12"/>
      <c r="J41" s="12"/>
      <c r="K41" s="8"/>
      <c r="L41" s="121" t="s">
        <v>216</v>
      </c>
      <c r="M41" s="144"/>
      <c r="N41" s="145"/>
      <c r="O41" s="6"/>
      <c r="P41" s="5"/>
      <c r="Q41" s="19"/>
    </row>
  </sheetData>
  <sheetProtection/>
  <mergeCells count="7">
    <mergeCell ref="C23:J23"/>
    <mergeCell ref="A1:O1"/>
    <mergeCell ref="C6:J6"/>
    <mergeCell ref="A2:O2"/>
    <mergeCell ref="A3:O3"/>
    <mergeCell ref="A4:D4"/>
    <mergeCell ref="J4:O4"/>
  </mergeCells>
  <printOptions/>
  <pageMargins left="0.3937007874015748" right="0.31496062992125984" top="0.3937007874015748" bottom="0.3937007874015748" header="0.5118110236220472" footer="0.3937007874015748"/>
  <pageSetup horizontalDpi="600" verticalDpi="600" orientation="portrait" paperSize="9" scale="95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rgb="FF7030A0"/>
  </sheetPr>
  <dimension ref="A1:AK14"/>
  <sheetViews>
    <sheetView view="pageBreakPreview" zoomScale="175" zoomScaleSheetLayoutView="175" zoomScalePageLayoutView="0" workbookViewId="0" topLeftCell="A3">
      <selection activeCell="N7" sqref="N7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6.140625" style="1" customWidth="1"/>
    <col min="4" max="4" width="24.421875" style="1" customWidth="1"/>
    <col min="5" max="5" width="7.421875" style="1" hidden="1" customWidth="1"/>
    <col min="6" max="6" width="9.8515625" style="1" hidden="1" customWidth="1"/>
    <col min="7" max="7" width="9.28125" style="1" customWidth="1"/>
    <col min="8" max="8" width="22.8515625" style="1" customWidth="1"/>
    <col min="9" max="9" width="23.28125" style="1" hidden="1" customWidth="1"/>
    <col min="10" max="10" width="0.13671875" style="1" hidden="1" customWidth="1"/>
    <col min="11" max="11" width="0.71875" style="1" hidden="1" customWidth="1"/>
    <col min="12" max="12" width="7.8515625" style="1" customWidth="1"/>
    <col min="13" max="13" width="7.28125" style="1" hidden="1" customWidth="1"/>
    <col min="14" max="14" width="3.421875" style="1" customWidth="1"/>
    <col min="15" max="15" width="9.421875" style="1" customWidth="1"/>
    <col min="16" max="16" width="7.8515625" style="1" customWidth="1"/>
    <col min="17" max="17" width="2.8515625" style="1" customWidth="1"/>
    <col min="18" max="22" width="9.140625" style="1" customWidth="1"/>
    <col min="23" max="23" width="5.421875" style="1" customWidth="1"/>
    <col min="24" max="24" width="4.28125" style="1" customWidth="1"/>
    <col min="25" max="25" width="26.8515625" style="1" customWidth="1"/>
    <col min="26" max="16384" width="9.140625" style="1" customWidth="1"/>
  </cols>
  <sheetData>
    <row r="1" spans="1:16" ht="2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33" customHeight="1">
      <c r="A2" s="219" t="str">
        <f>N_sor1</f>
        <v>Всероссийские соревнования по конькобежному спорту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</row>
    <row r="3" spans="1:16" ht="32.25" customHeight="1">
      <c r="A3" s="219" t="str">
        <f>N_sor2</f>
        <v>"КУБОК КОЛОМНЫ"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31.5" customHeight="1">
      <c r="A4" s="224" t="s">
        <v>20</v>
      </c>
      <c r="B4" s="224"/>
      <c r="C4" s="224"/>
      <c r="D4" s="224"/>
      <c r="E4" s="109"/>
      <c r="F4" s="109"/>
      <c r="G4" s="109"/>
      <c r="H4" s="109"/>
      <c r="I4" s="109"/>
      <c r="J4" s="225" t="str">
        <f>D_d2</f>
        <v>11 октября 2015 г.</v>
      </c>
      <c r="K4" s="226"/>
      <c r="L4" s="226"/>
      <c r="M4" s="226"/>
      <c r="N4" s="226"/>
      <c r="O4" s="226"/>
      <c r="P4" s="226"/>
    </row>
    <row r="5" spans="2:32" ht="34.5" customHeight="1">
      <c r="B5" s="15"/>
      <c r="C5" s="210" t="s">
        <v>249</v>
      </c>
      <c r="D5" s="210"/>
      <c r="E5" s="210"/>
      <c r="F5" s="210"/>
      <c r="G5" s="210"/>
      <c r="H5" s="210"/>
      <c r="I5" s="210"/>
      <c r="J5" s="210"/>
      <c r="K5" s="15"/>
      <c r="L5" s="18" t="str">
        <f>const!C11</f>
        <v>5000 метров</v>
      </c>
      <c r="M5" s="15"/>
      <c r="N5" s="15"/>
      <c r="O5" s="15"/>
      <c r="P5" s="15"/>
      <c r="Q5" s="3"/>
      <c r="R5" s="4">
        <v>37.5</v>
      </c>
      <c r="S5" s="4">
        <v>35.4</v>
      </c>
      <c r="T5" s="4"/>
      <c r="U5" s="4"/>
      <c r="V5" s="4"/>
      <c r="W5" s="4"/>
      <c r="X5" s="7"/>
      <c r="Y5" s="4"/>
      <c r="Z5" s="4"/>
      <c r="AA5" s="4"/>
      <c r="AB5" s="4"/>
      <c r="AC5" s="4"/>
      <c r="AD5" s="4"/>
      <c r="AE5" s="4"/>
      <c r="AF5" s="4"/>
    </row>
    <row r="6" spans="1:32" ht="14.25" customHeight="1" thickBot="1">
      <c r="A6" s="2" t="s">
        <v>4</v>
      </c>
      <c r="B6" s="2" t="s">
        <v>0</v>
      </c>
      <c r="C6" s="10" t="s">
        <v>6</v>
      </c>
      <c r="D6" s="2" t="s">
        <v>2</v>
      </c>
      <c r="E6" s="2"/>
      <c r="F6" s="2" t="s">
        <v>1</v>
      </c>
      <c r="G6" s="2" t="s">
        <v>1</v>
      </c>
      <c r="H6" s="2" t="s">
        <v>38</v>
      </c>
      <c r="I6" s="2" t="s">
        <v>38</v>
      </c>
      <c r="J6" s="2" t="s">
        <v>7</v>
      </c>
      <c r="K6" s="2"/>
      <c r="L6" s="11" t="s">
        <v>3</v>
      </c>
      <c r="M6" s="11" t="s">
        <v>8</v>
      </c>
      <c r="N6" s="11"/>
      <c r="O6" s="11" t="s">
        <v>11</v>
      </c>
      <c r="P6" s="2" t="s">
        <v>5</v>
      </c>
      <c r="Q6" s="3"/>
      <c r="R6" s="19"/>
      <c r="S6" s="19"/>
      <c r="T6" s="4"/>
      <c r="U6" s="4"/>
      <c r="V6" s="4"/>
      <c r="W6" s="4"/>
      <c r="X6" s="7"/>
      <c r="Y6" s="4"/>
      <c r="Z6" s="4"/>
      <c r="AA6" s="4"/>
      <c r="AB6" s="4"/>
      <c r="AC6" s="4"/>
      <c r="AD6" s="4"/>
      <c r="AE6" s="4"/>
      <c r="AF6" s="4"/>
    </row>
    <row r="7" spans="1:32" ht="16.5" customHeight="1" thickTop="1">
      <c r="A7" s="189">
        <v>1</v>
      </c>
      <c r="B7" s="190">
        <v>132</v>
      </c>
      <c r="C7" s="190" t="s">
        <v>77</v>
      </c>
      <c r="D7" s="191" t="s">
        <v>207</v>
      </c>
      <c r="E7" s="192" t="s">
        <v>22</v>
      </c>
      <c r="F7" s="192">
        <v>32488</v>
      </c>
      <c r="G7" s="193" t="s">
        <v>74</v>
      </c>
      <c r="H7" s="194" t="s">
        <v>104</v>
      </c>
      <c r="I7" s="194" t="s">
        <v>43</v>
      </c>
      <c r="J7" s="194"/>
      <c r="K7" s="207"/>
      <c r="L7" s="196">
        <f>(Q7*60+R7)/86400</f>
        <v>0.004630208333333333</v>
      </c>
      <c r="M7" s="197">
        <f>ROUNDDOWN(L7*86400/10,3)</f>
        <v>40.005</v>
      </c>
      <c r="N7" s="197"/>
      <c r="O7" s="188">
        <f>(M7-M$7)*86400</f>
        <v>0</v>
      </c>
      <c r="P7" s="189" t="s">
        <v>87</v>
      </c>
      <c r="Q7" s="3">
        <v>6</v>
      </c>
      <c r="R7" s="19">
        <v>40.05</v>
      </c>
      <c r="S7" s="19"/>
      <c r="T7" s="4"/>
      <c r="U7" s="4"/>
      <c r="V7" s="4"/>
      <c r="W7" s="4"/>
      <c r="X7" s="7"/>
      <c r="Y7" s="4"/>
      <c r="Z7" s="4"/>
      <c r="AA7" s="4"/>
      <c r="AB7" s="4"/>
      <c r="AC7" s="4"/>
      <c r="AD7" s="4"/>
      <c r="AE7" s="4"/>
      <c r="AF7" s="4"/>
    </row>
    <row r="8" spans="1:32" ht="16.5" customHeight="1">
      <c r="A8" s="198">
        <v>2</v>
      </c>
      <c r="B8" s="199">
        <v>143</v>
      </c>
      <c r="C8" s="199" t="s">
        <v>71</v>
      </c>
      <c r="D8" s="200" t="s">
        <v>206</v>
      </c>
      <c r="E8" s="201" t="s">
        <v>22</v>
      </c>
      <c r="F8" s="201">
        <v>28834</v>
      </c>
      <c r="G8" s="202" t="s">
        <v>74</v>
      </c>
      <c r="H8" s="203" t="s">
        <v>75</v>
      </c>
      <c r="I8" s="203" t="s">
        <v>58</v>
      </c>
      <c r="J8" s="203"/>
      <c r="K8" s="206"/>
      <c r="L8" s="204">
        <f>(Q8*60+R8)/86400</f>
        <v>0.004850578703703704</v>
      </c>
      <c r="M8" s="205">
        <f>ROUNDDOWN(L8*86400/10,3)</f>
        <v>41.909</v>
      </c>
      <c r="N8" s="205"/>
      <c r="O8" s="208">
        <v>19.04</v>
      </c>
      <c r="P8" s="198" t="s">
        <v>42</v>
      </c>
      <c r="Q8" s="3">
        <v>6</v>
      </c>
      <c r="R8" s="19">
        <v>59.09</v>
      </c>
      <c r="S8" s="19"/>
      <c r="T8" s="4"/>
      <c r="U8" s="4"/>
      <c r="V8" s="4"/>
      <c r="W8" s="4"/>
      <c r="X8" s="7"/>
      <c r="Y8" s="4"/>
      <c r="Z8" s="4"/>
      <c r="AA8" s="4"/>
      <c r="AB8" s="4"/>
      <c r="AC8" s="4"/>
      <c r="AD8" s="4"/>
      <c r="AE8" s="4"/>
      <c r="AF8" s="4"/>
    </row>
    <row r="9" spans="1:32" ht="17.25" customHeight="1">
      <c r="A9" s="189">
        <v>1</v>
      </c>
      <c r="B9" s="190">
        <v>116</v>
      </c>
      <c r="C9" s="190" t="s">
        <v>77</v>
      </c>
      <c r="D9" s="191" t="s">
        <v>247</v>
      </c>
      <c r="E9" s="192" t="s">
        <v>157</v>
      </c>
      <c r="F9" s="192" t="s">
        <v>248</v>
      </c>
      <c r="G9" s="193" t="s">
        <v>42</v>
      </c>
      <c r="H9" s="194" t="s">
        <v>104</v>
      </c>
      <c r="I9" s="194" t="s">
        <v>47</v>
      </c>
      <c r="J9" s="194"/>
      <c r="K9" s="195"/>
      <c r="L9" s="196">
        <f>(Q9*60+R9)/86400</f>
        <v>0.005420138888888889</v>
      </c>
      <c r="M9" s="197">
        <f>ROUNDDOWN(L9*86400/10,3)</f>
        <v>46.83</v>
      </c>
      <c r="N9" s="197"/>
      <c r="O9" s="209">
        <v>0</v>
      </c>
      <c r="P9" s="189" t="s">
        <v>54</v>
      </c>
      <c r="Q9" s="3">
        <v>7</v>
      </c>
      <c r="R9" s="19">
        <v>48.3</v>
      </c>
      <c r="S9" s="19"/>
      <c r="T9" s="4"/>
      <c r="U9" s="4"/>
      <c r="V9" s="4"/>
      <c r="W9" s="4"/>
      <c r="X9" s="7"/>
      <c r="Y9" s="4"/>
      <c r="Z9" s="4"/>
      <c r="AA9" s="4"/>
      <c r="AB9" s="4"/>
      <c r="AC9" s="4"/>
      <c r="AD9" s="4"/>
      <c r="AE9" s="4"/>
      <c r="AF9" s="4"/>
    </row>
    <row r="10" spans="1:32" ht="2.25" customHeight="1" thickBot="1">
      <c r="A10" s="30"/>
      <c r="B10" s="31"/>
      <c r="C10" s="31"/>
      <c r="D10" s="32"/>
      <c r="E10" s="33"/>
      <c r="F10" s="34"/>
      <c r="G10" s="34"/>
      <c r="H10" s="35"/>
      <c r="I10" s="35"/>
      <c r="J10" s="35"/>
      <c r="K10" s="86"/>
      <c r="L10" s="85"/>
      <c r="M10" s="38"/>
      <c r="N10" s="38"/>
      <c r="O10" s="74"/>
      <c r="P10" s="30"/>
      <c r="Q10" s="3"/>
      <c r="R10" s="19"/>
      <c r="S10" s="19"/>
      <c r="T10" s="4"/>
      <c r="U10" s="4"/>
      <c r="V10" s="4"/>
      <c r="W10" s="4"/>
      <c r="X10" s="7"/>
      <c r="Y10" s="4"/>
      <c r="Z10" s="4"/>
      <c r="AA10" s="4"/>
      <c r="AB10" s="4"/>
      <c r="AC10" s="4"/>
      <c r="AD10" s="4"/>
      <c r="AE10" s="4"/>
      <c r="AF10" s="4"/>
    </row>
    <row r="11" ht="19.5" customHeight="1" thickTop="1"/>
    <row r="12" spans="2:15" ht="15" customHeight="1">
      <c r="B12" s="111" t="s">
        <v>251</v>
      </c>
      <c r="D12" s="112"/>
      <c r="E12" s="112"/>
      <c r="F12" s="112"/>
      <c r="G12" s="113"/>
      <c r="H12" s="113"/>
      <c r="L12" s="113" t="s">
        <v>40</v>
      </c>
      <c r="O12" s="114"/>
    </row>
    <row r="13" spans="2:15" ht="15" customHeight="1">
      <c r="B13" s="111" t="s">
        <v>252</v>
      </c>
      <c r="D13" s="115"/>
      <c r="E13" s="116"/>
      <c r="F13" s="117"/>
      <c r="G13" s="113"/>
      <c r="H13" s="113"/>
      <c r="I13" s="13"/>
      <c r="L13" s="113" t="s">
        <v>250</v>
      </c>
      <c r="O13" s="114"/>
    </row>
    <row r="14" spans="1:37" ht="16.5" customHeight="1">
      <c r="A14" s="6"/>
      <c r="B14" s="7"/>
      <c r="C14" s="7"/>
      <c r="D14" s="16"/>
      <c r="E14" s="26"/>
      <c r="F14" s="17"/>
      <c r="G14" s="17"/>
      <c r="H14" s="13"/>
      <c r="I14" s="12"/>
      <c r="J14" s="12"/>
      <c r="K14" s="8"/>
      <c r="L14" s="113" t="s">
        <v>216</v>
      </c>
      <c r="M14" s="29"/>
      <c r="N14" s="28"/>
      <c r="O14" s="6"/>
      <c r="P14" s="5"/>
      <c r="Q14" s="19"/>
      <c r="R14" s="19"/>
      <c r="U14" s="4"/>
      <c r="V14" s="4"/>
      <c r="W14" s="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ht="27" customHeight="1"/>
  </sheetData>
  <sheetProtection/>
  <mergeCells count="6">
    <mergeCell ref="A1:P1"/>
    <mergeCell ref="C5:J5"/>
    <mergeCell ref="A2:P2"/>
    <mergeCell ref="A3:P3"/>
    <mergeCell ref="A4:D4"/>
    <mergeCell ref="J4:P4"/>
  </mergeCells>
  <printOptions/>
  <pageMargins left="0.3937007874015748" right="0.3937007874015748" top="0.1968503937007874" bottom="0.1968503937007874" header="0.5118110236220472" footer="0.1968503937007874"/>
  <pageSetup horizontalDpi="600" verticalDpi="600" orientation="portrait" paperSize="9" scale="95" r:id="rId2"/>
  <headerFooter alignWithMargins="0">
    <oddFooter>&amp;L&amp;"Times New Roman,курсив"Главный судья соренвований&amp;R&amp;"Times New Roman,полужирный"И.В. Исаенко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rgb="FF7030A0"/>
  </sheetPr>
  <dimension ref="A1:AK17"/>
  <sheetViews>
    <sheetView view="pageBreakPreview" zoomScale="145" zoomScaleNormal="115" zoomScaleSheetLayoutView="145" zoomScalePageLayoutView="0" workbookViewId="0" topLeftCell="A11">
      <selection activeCell="H10" sqref="H10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4.8515625" style="1" customWidth="1"/>
    <col min="5" max="5" width="7.28125" style="1" hidden="1" customWidth="1"/>
    <col min="6" max="6" width="9.8515625" style="1" hidden="1" customWidth="1"/>
    <col min="7" max="7" width="8.8515625" style="1" customWidth="1"/>
    <col min="8" max="8" width="21.57421875" style="1" customWidth="1"/>
    <col min="9" max="9" width="23.00390625" style="1" hidden="1" customWidth="1"/>
    <col min="10" max="10" width="14.7109375" style="1" hidden="1" customWidth="1"/>
    <col min="11" max="11" width="0.71875" style="1" hidden="1" customWidth="1"/>
    <col min="12" max="12" width="8.8515625" style="1" customWidth="1"/>
    <col min="13" max="13" width="7.28125" style="1" hidden="1" customWidth="1"/>
    <col min="14" max="14" width="6.421875" style="1" customWidth="1"/>
    <col min="15" max="15" width="7.8515625" style="1" customWidth="1"/>
    <col min="16" max="16" width="5.140625" style="1" customWidth="1"/>
    <col min="17" max="21" width="9.140625" style="1" customWidth="1"/>
    <col min="22" max="22" width="5.421875" style="1" customWidth="1"/>
    <col min="23" max="23" width="4.28125" style="1" customWidth="1"/>
    <col min="24" max="24" width="26.8515625" style="1" customWidth="1"/>
    <col min="25" max="16384" width="9.140625" style="1" customWidth="1"/>
  </cols>
  <sheetData>
    <row r="1" spans="1:15" ht="24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27" customHeight="1">
      <c r="A2" s="219" t="str">
        <f>N_sor1</f>
        <v>Всероссийские соревнования по конькобежному спорту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5" ht="27.75" customHeight="1">
      <c r="A3" s="219" t="str">
        <f>N_sor2</f>
        <v>"КУБОК КОЛОМНЫ"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5" ht="33.75" customHeight="1">
      <c r="A4" s="224" t="s">
        <v>20</v>
      </c>
      <c r="B4" s="224"/>
      <c r="C4" s="224"/>
      <c r="D4" s="224"/>
      <c r="E4" s="109"/>
      <c r="F4" s="109"/>
      <c r="G4" s="109"/>
      <c r="H4" s="109"/>
      <c r="I4" s="109"/>
      <c r="J4" s="225" t="str">
        <f>D_d2</f>
        <v>11 октября 2015 г.</v>
      </c>
      <c r="K4" s="226"/>
      <c r="L4" s="226"/>
      <c r="M4" s="226"/>
      <c r="N4" s="226"/>
      <c r="O4" s="226"/>
    </row>
    <row r="5" spans="1:15" ht="12" customHeight="1">
      <c r="A5" s="132"/>
      <c r="B5" s="132"/>
      <c r="C5" s="132"/>
      <c r="D5" s="132"/>
      <c r="E5" s="107"/>
      <c r="F5" s="107"/>
      <c r="G5" s="107"/>
      <c r="H5" s="107"/>
      <c r="I5" s="107"/>
      <c r="J5" s="133"/>
      <c r="K5" s="134"/>
      <c r="L5" s="134"/>
      <c r="M5" s="134"/>
      <c r="N5" s="134"/>
      <c r="O5" s="134"/>
    </row>
    <row r="6" spans="2:31" ht="29.25" customHeight="1">
      <c r="B6" s="15"/>
      <c r="C6" s="210" t="str">
        <f>N_dev</f>
        <v>Женщины</v>
      </c>
      <c r="D6" s="210"/>
      <c r="E6" s="210"/>
      <c r="F6" s="210"/>
      <c r="G6" s="210"/>
      <c r="H6" s="210"/>
      <c r="I6" s="210"/>
      <c r="J6" s="210"/>
      <c r="K6" s="15"/>
      <c r="L6" s="18" t="str">
        <f>const!C15</f>
        <v>1000 метров</v>
      </c>
      <c r="M6" s="15"/>
      <c r="N6" s="15"/>
      <c r="O6" s="15"/>
      <c r="P6" s="5"/>
      <c r="Q6" s="1">
        <v>41.5</v>
      </c>
      <c r="R6" s="1">
        <v>38.7</v>
      </c>
      <c r="S6" s="4"/>
      <c r="T6" s="4"/>
      <c r="U6" s="4"/>
      <c r="V6" s="4"/>
      <c r="W6" s="7"/>
      <c r="X6" s="4"/>
      <c r="Y6" s="4"/>
      <c r="Z6" s="4"/>
      <c r="AA6" s="4"/>
      <c r="AB6" s="4"/>
      <c r="AC6" s="4"/>
      <c r="AD6" s="4"/>
      <c r="AE6" s="4"/>
    </row>
    <row r="7" spans="1:31" ht="18.75" customHeight="1" thickBot="1">
      <c r="A7" s="2" t="s">
        <v>4</v>
      </c>
      <c r="B7" s="2" t="s">
        <v>0</v>
      </c>
      <c r="C7" s="10" t="s">
        <v>6</v>
      </c>
      <c r="D7" s="2" t="s">
        <v>2</v>
      </c>
      <c r="E7" s="2"/>
      <c r="F7" s="2" t="s">
        <v>1</v>
      </c>
      <c r="G7" s="2" t="s">
        <v>1</v>
      </c>
      <c r="H7" s="2" t="s">
        <v>38</v>
      </c>
      <c r="I7" s="2" t="s">
        <v>38</v>
      </c>
      <c r="J7" s="2" t="s">
        <v>7</v>
      </c>
      <c r="K7" s="2"/>
      <c r="L7" s="11" t="s">
        <v>3</v>
      </c>
      <c r="M7" s="11" t="s">
        <v>8</v>
      </c>
      <c r="N7" s="11" t="s">
        <v>11</v>
      </c>
      <c r="O7" s="2" t="s">
        <v>5</v>
      </c>
      <c r="P7" s="5"/>
      <c r="Q7" s="19"/>
      <c r="R7" s="19"/>
      <c r="S7" s="4"/>
      <c r="T7" s="4"/>
      <c r="U7" s="4"/>
      <c r="V7" s="4"/>
      <c r="W7" s="7"/>
      <c r="X7" s="4"/>
      <c r="Y7" s="4"/>
      <c r="Z7" s="4"/>
      <c r="AA7" s="4"/>
      <c r="AB7" s="4"/>
      <c r="AC7" s="4"/>
      <c r="AD7" s="4"/>
      <c r="AE7" s="4"/>
    </row>
    <row r="8" spans="1:31" ht="18" customHeight="1" thickTop="1">
      <c r="A8" s="6">
        <v>1</v>
      </c>
      <c r="B8" s="7">
        <v>52</v>
      </c>
      <c r="C8" s="24" t="s">
        <v>71</v>
      </c>
      <c r="D8" s="14" t="s">
        <v>101</v>
      </c>
      <c r="E8" s="23" t="s">
        <v>23</v>
      </c>
      <c r="F8" s="23">
        <v>30249</v>
      </c>
      <c r="G8" s="7" t="s">
        <v>74</v>
      </c>
      <c r="H8" s="12" t="s">
        <v>75</v>
      </c>
      <c r="I8" s="12" t="s">
        <v>49</v>
      </c>
      <c r="J8" s="12"/>
      <c r="K8" s="9"/>
      <c r="L8" s="75">
        <f>(P8*60+Q8)/86400</f>
        <v>0.000924537037037037</v>
      </c>
      <c r="M8" s="47"/>
      <c r="N8" s="77">
        <f>(L8-L$8)*86400</f>
        <v>0</v>
      </c>
      <c r="O8" s="6" t="s">
        <v>87</v>
      </c>
      <c r="P8" s="5">
        <v>1</v>
      </c>
      <c r="Q8" s="19">
        <v>19.88</v>
      </c>
      <c r="R8" s="19"/>
      <c r="S8" s="4"/>
      <c r="T8" s="4"/>
      <c r="U8" s="4"/>
      <c r="V8" s="4"/>
      <c r="W8" s="7"/>
      <c r="X8" s="4"/>
      <c r="Y8" s="4"/>
      <c r="Z8" s="4"/>
      <c r="AA8" s="4"/>
      <c r="AB8" s="4"/>
      <c r="AC8" s="4"/>
      <c r="AD8" s="4"/>
      <c r="AE8" s="4"/>
    </row>
    <row r="9" spans="1:31" ht="18" customHeight="1">
      <c r="A9" s="6">
        <v>2</v>
      </c>
      <c r="B9" s="7">
        <v>42</v>
      </c>
      <c r="C9" s="7" t="s">
        <v>77</v>
      </c>
      <c r="D9" s="14" t="s">
        <v>109</v>
      </c>
      <c r="E9" s="7" t="s">
        <v>23</v>
      </c>
      <c r="F9" s="23">
        <v>34919</v>
      </c>
      <c r="G9" s="7" t="s">
        <v>42</v>
      </c>
      <c r="H9" s="12" t="s">
        <v>104</v>
      </c>
      <c r="I9" s="12" t="s">
        <v>45</v>
      </c>
      <c r="J9" s="12"/>
      <c r="K9" s="9"/>
      <c r="L9" s="83">
        <f>(P9*60+Q9)/86400</f>
        <v>0.0010123842592592593</v>
      </c>
      <c r="M9" s="29"/>
      <c r="N9" s="28">
        <f>(L9-L$8)*86400</f>
        <v>7.5900000000000105</v>
      </c>
      <c r="O9" s="6" t="str">
        <f>IF(L9&lt;=89.4/86400,"КМС",IF(L9&lt;=95.8/86400,"I разр.",IF(L9&lt;=102/86400,"II разр.",IF(L9&lt;=110/86400,"III разр.",IF(L9&lt;=119.6/86400,"I юн.",IF(L9&lt;=132.4/86400,"II юн.",IF(L9&lt;=148.4/86400,"III юн.","")))))))</f>
        <v>КМС</v>
      </c>
      <c r="P9" s="5">
        <v>1</v>
      </c>
      <c r="Q9" s="151">
        <v>27.47</v>
      </c>
      <c r="R9" s="19"/>
      <c r="S9" s="4"/>
      <c r="T9" s="4"/>
      <c r="U9" s="4"/>
      <c r="V9" s="4"/>
      <c r="W9" s="7"/>
      <c r="X9" s="4"/>
      <c r="Y9" s="4"/>
      <c r="Z9" s="4"/>
      <c r="AA9" s="4"/>
      <c r="AB9" s="4"/>
      <c r="AC9" s="4"/>
      <c r="AD9" s="4"/>
      <c r="AE9" s="4"/>
    </row>
    <row r="10" spans="1:31" ht="18" customHeight="1">
      <c r="A10" s="6">
        <v>3</v>
      </c>
      <c r="B10" s="7">
        <v>43</v>
      </c>
      <c r="C10" s="7" t="s">
        <v>71</v>
      </c>
      <c r="D10" s="14" t="s">
        <v>103</v>
      </c>
      <c r="E10" s="7" t="s">
        <v>23</v>
      </c>
      <c r="F10" s="23">
        <v>34590</v>
      </c>
      <c r="G10" s="7" t="s">
        <v>42</v>
      </c>
      <c r="H10" s="12" t="s">
        <v>104</v>
      </c>
      <c r="I10" s="12" t="s">
        <v>44</v>
      </c>
      <c r="J10" s="12"/>
      <c r="K10" s="8"/>
      <c r="L10" s="83">
        <f>(P10*60+Q10)/86400</f>
        <v>0.0010200231481481482</v>
      </c>
      <c r="M10" s="29"/>
      <c r="N10" s="28">
        <f>(L10-L$8)*86400</f>
        <v>8.250000000000007</v>
      </c>
      <c r="O10" s="6" t="str">
        <f>IF(L10&lt;=89.4/86400,"КМС",IF(L10&lt;=95.8/86400,"I разр.",IF(L10&lt;=102/86400,"II разр.",IF(L10&lt;=110/86400,"III разр.",IF(L10&lt;=119.6/86400,"I юн.",IF(L10&lt;=132.4/86400,"II юн.",IF(L10&lt;=148.4/86400,"III юн.","")))))))</f>
        <v>КМС</v>
      </c>
      <c r="P10" s="5">
        <v>1</v>
      </c>
      <c r="Q10" s="19">
        <v>28.13</v>
      </c>
      <c r="R10" s="19"/>
      <c r="S10" s="4"/>
      <c r="T10" s="4"/>
      <c r="U10" s="4"/>
      <c r="V10" s="4"/>
      <c r="W10" s="7"/>
      <c r="X10" s="4"/>
      <c r="Y10" s="4"/>
      <c r="Z10" s="4"/>
      <c r="AA10" s="4"/>
      <c r="AB10" s="4"/>
      <c r="AC10" s="4"/>
      <c r="AD10" s="4"/>
      <c r="AE10" s="4"/>
    </row>
    <row r="11" spans="1:31" ht="18" customHeight="1">
      <c r="A11" s="6"/>
      <c r="B11" s="7">
        <v>45</v>
      </c>
      <c r="C11" s="7" t="s">
        <v>71</v>
      </c>
      <c r="D11" s="14" t="s">
        <v>102</v>
      </c>
      <c r="E11" s="7" t="s">
        <v>23</v>
      </c>
      <c r="F11" s="23">
        <v>34198</v>
      </c>
      <c r="G11" s="7" t="s">
        <v>87</v>
      </c>
      <c r="H11" s="12" t="s">
        <v>75</v>
      </c>
      <c r="I11" s="12" t="s">
        <v>44</v>
      </c>
      <c r="J11" s="12"/>
      <c r="K11" s="9"/>
      <c r="L11" s="83" t="s">
        <v>208</v>
      </c>
      <c r="M11" s="29"/>
      <c r="N11" s="28"/>
      <c r="O11" s="6">
        <f>IF(L11&lt;=89.4/86400,"КМС",IF(L11&lt;=95.8/86400,"I разр.",IF(L11&lt;=102/86400,"II разр.",IF(L11&lt;=110/86400,"III разр.",IF(L11&lt;=119.6/86400,"I юн.",IF(L11&lt;=132.4/86400,"II юн.",IF(L11&lt;=148.4/86400,"III юн.","")))))))</f>
      </c>
      <c r="P11" s="5"/>
      <c r="Q11" s="19"/>
      <c r="R11" s="19"/>
      <c r="S11" s="4"/>
      <c r="T11" s="4"/>
      <c r="U11" s="4"/>
      <c r="V11" s="4"/>
      <c r="W11" s="7"/>
      <c r="X11" s="4"/>
      <c r="Y11" s="4"/>
      <c r="Z11" s="4"/>
      <c r="AA11" s="4"/>
      <c r="AB11" s="4"/>
      <c r="AC11" s="4"/>
      <c r="AD11" s="4"/>
      <c r="AE11" s="4"/>
    </row>
    <row r="12" spans="1:31" ht="18" customHeight="1">
      <c r="A12" s="6"/>
      <c r="B12" s="7">
        <v>44</v>
      </c>
      <c r="C12" s="7" t="s">
        <v>77</v>
      </c>
      <c r="D12" s="14" t="s">
        <v>108</v>
      </c>
      <c r="E12" s="23" t="s">
        <v>23</v>
      </c>
      <c r="F12" s="23">
        <v>33821</v>
      </c>
      <c r="G12" s="7" t="s">
        <v>87</v>
      </c>
      <c r="H12" s="12" t="s">
        <v>75</v>
      </c>
      <c r="I12" s="12" t="s">
        <v>51</v>
      </c>
      <c r="J12" s="12"/>
      <c r="K12" s="9"/>
      <c r="L12" s="83" t="s">
        <v>208</v>
      </c>
      <c r="M12" s="29"/>
      <c r="N12" s="28"/>
      <c r="O12" s="6">
        <f>IF(L12&lt;=89.4/86400,"КМС",IF(L12&lt;=95.8/86400,"I разр.",IF(L12&lt;=102/86400,"II разр.",IF(L12&lt;=110/86400,"III разр.",IF(L12&lt;=119.6/86400,"I юн.",IF(L12&lt;=132.4/86400,"II юн.",IF(L12&lt;=148.4/86400,"III юн.","")))))))</f>
      </c>
      <c r="P12" s="5"/>
      <c r="Q12" s="19"/>
      <c r="R12" s="19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</row>
    <row r="13" spans="1:31" ht="6.75" customHeight="1" thickBot="1">
      <c r="A13" s="30"/>
      <c r="B13" s="31"/>
      <c r="C13" s="31"/>
      <c r="D13" s="36"/>
      <c r="E13" s="79"/>
      <c r="F13" s="31"/>
      <c r="G13" s="31"/>
      <c r="H13" s="37"/>
      <c r="I13" s="31"/>
      <c r="J13" s="35"/>
      <c r="K13" s="80"/>
      <c r="L13" s="85"/>
      <c r="M13" s="38"/>
      <c r="N13" s="74"/>
      <c r="O13" s="30"/>
      <c r="P13" s="5"/>
      <c r="Q13" s="19"/>
      <c r="R13" s="19"/>
      <c r="S13" s="4"/>
      <c r="T13" s="4"/>
      <c r="U13" s="4"/>
      <c r="V13" s="4"/>
      <c r="W13" s="7"/>
      <c r="X13" s="4"/>
      <c r="Y13" s="4"/>
      <c r="Z13" s="4"/>
      <c r="AA13" s="4"/>
      <c r="AB13" s="4"/>
      <c r="AC13" s="4"/>
      <c r="AD13" s="4"/>
      <c r="AE13" s="4"/>
    </row>
    <row r="14" spans="12:14" ht="19.5" customHeight="1" thickTop="1">
      <c r="L14" s="42"/>
      <c r="M14" s="43"/>
      <c r="N14" s="44"/>
    </row>
    <row r="15" spans="2:15" ht="17.25" customHeight="1">
      <c r="B15" s="111" t="s">
        <v>209</v>
      </c>
      <c r="D15" s="112"/>
      <c r="E15" s="112"/>
      <c r="F15" s="112"/>
      <c r="G15" s="113"/>
      <c r="H15" s="113"/>
      <c r="L15" s="113" t="s">
        <v>39</v>
      </c>
      <c r="O15" s="114"/>
    </row>
    <row r="16" spans="2:15" ht="15" customHeight="1">
      <c r="B16" s="111" t="s">
        <v>210</v>
      </c>
      <c r="D16" s="115"/>
      <c r="E16" s="116"/>
      <c r="F16" s="117"/>
      <c r="G16" s="113"/>
      <c r="H16" s="113"/>
      <c r="I16" s="13"/>
      <c r="L16" s="113" t="s">
        <v>198</v>
      </c>
      <c r="O16" s="114"/>
    </row>
    <row r="17" spans="1:37" ht="16.5" customHeight="1">
      <c r="A17" s="6"/>
      <c r="B17" s="7"/>
      <c r="C17" s="7"/>
      <c r="D17" s="16"/>
      <c r="E17" s="26"/>
      <c r="F17" s="17"/>
      <c r="G17" s="17"/>
      <c r="H17" s="13"/>
      <c r="I17" s="12"/>
      <c r="J17" s="12"/>
      <c r="K17" s="8"/>
      <c r="L17" s="113" t="s">
        <v>60</v>
      </c>
      <c r="M17" s="29"/>
      <c r="N17" s="28"/>
      <c r="O17" s="6"/>
      <c r="P17" s="5"/>
      <c r="Q17" s="19"/>
      <c r="R17" s="19"/>
      <c r="U17" s="4"/>
      <c r="V17" s="4"/>
      <c r="W17" s="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ht="12.75" customHeight="1"/>
    <row r="19" ht="12.75" customHeight="1"/>
  </sheetData>
  <sheetProtection/>
  <mergeCells count="6">
    <mergeCell ref="A1:O1"/>
    <mergeCell ref="C6:J6"/>
    <mergeCell ref="A2:O2"/>
    <mergeCell ref="A3:O3"/>
    <mergeCell ref="A4:D4"/>
    <mergeCell ref="J4:O4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A1:AK37"/>
  <sheetViews>
    <sheetView view="pageBreakPreview" zoomScale="175" zoomScaleSheetLayoutView="175" zoomScalePageLayoutView="0" workbookViewId="0" topLeftCell="A4">
      <selection activeCell="D37" sqref="D37"/>
    </sheetView>
  </sheetViews>
  <sheetFormatPr defaultColWidth="9.140625" defaultRowHeight="12.75"/>
  <cols>
    <col min="1" max="1" width="5.28125" style="48" customWidth="1"/>
    <col min="2" max="2" width="5.421875" style="48" customWidth="1"/>
    <col min="3" max="3" width="6.28125" style="48" customWidth="1"/>
    <col min="4" max="4" width="24.28125" style="48" customWidth="1"/>
    <col min="5" max="5" width="9.8515625" style="48" hidden="1" customWidth="1"/>
    <col min="6" max="6" width="23.8515625" style="48" hidden="1" customWidth="1"/>
    <col min="7" max="7" width="9.57421875" style="48" customWidth="1"/>
    <col min="8" max="8" width="22.8515625" style="48" customWidth="1"/>
    <col min="9" max="10" width="2.57421875" style="48" hidden="1" customWidth="1"/>
    <col min="11" max="11" width="8.421875" style="48" customWidth="1"/>
    <col min="12" max="12" width="7.421875" style="48" hidden="1" customWidth="1"/>
    <col min="13" max="13" width="7.140625" style="48" customWidth="1"/>
    <col min="14" max="14" width="7.8515625" style="48" customWidth="1"/>
    <col min="15" max="15" width="4.140625" style="48" customWidth="1"/>
    <col min="16" max="16" width="7.28125" style="48" customWidth="1"/>
    <col min="17" max="20" width="9.140625" style="48" customWidth="1"/>
    <col min="21" max="21" width="5.421875" style="48" customWidth="1"/>
    <col min="22" max="22" width="4.28125" style="48" customWidth="1"/>
    <col min="23" max="23" width="26.8515625" style="48" customWidth="1"/>
    <col min="24" max="16384" width="9.140625" style="48" customWidth="1"/>
  </cols>
  <sheetData>
    <row r="1" spans="1:15" ht="60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50"/>
    </row>
    <row r="2" spans="1:14" ht="37.5" customHeight="1">
      <c r="A2" s="228" t="str">
        <f>N_sor1</f>
        <v>Всероссийские соревнования по конькобежному спорту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36" customHeight="1">
      <c r="A3" s="229" t="str">
        <f>N_sor2</f>
        <v>"КУБОК КОЛОМНЫ"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36" customHeight="1" thickBot="1">
      <c r="A4" s="230" t="s">
        <v>20</v>
      </c>
      <c r="B4" s="230"/>
      <c r="C4" s="230"/>
      <c r="D4" s="230"/>
      <c r="E4" s="170"/>
      <c r="F4" s="170"/>
      <c r="G4" s="170"/>
      <c r="H4" s="170"/>
      <c r="I4" s="231" t="str">
        <f>D_d1</f>
        <v>10 октября 2015 г.</v>
      </c>
      <c r="J4" s="232"/>
      <c r="K4" s="232"/>
      <c r="L4" s="232"/>
      <c r="M4" s="232"/>
      <c r="N4" s="232"/>
    </row>
    <row r="5" spans="1:14" ht="30.75" customHeight="1" thickTop="1">
      <c r="A5" s="147"/>
      <c r="B5" s="147"/>
      <c r="C5" s="147"/>
      <c r="D5" s="147"/>
      <c r="E5" s="108"/>
      <c r="F5" s="108"/>
      <c r="G5" s="108"/>
      <c r="H5" s="108"/>
      <c r="I5" s="148"/>
      <c r="J5" s="149"/>
      <c r="K5" s="149"/>
      <c r="L5" s="149"/>
      <c r="M5" s="149"/>
      <c r="N5" s="149"/>
    </row>
    <row r="6" spans="2:36" ht="30" customHeight="1">
      <c r="B6" s="49"/>
      <c r="C6" s="233" t="str">
        <f>N_un</f>
        <v>Мужчины</v>
      </c>
      <c r="D6" s="233"/>
      <c r="E6" s="233"/>
      <c r="F6" s="233"/>
      <c r="G6" s="233"/>
      <c r="H6" s="233"/>
      <c r="I6" s="233"/>
      <c r="J6" s="49"/>
      <c r="K6" s="50" t="str">
        <f>'[1]const'!C12</f>
        <v>3000 метров</v>
      </c>
      <c r="L6" s="49"/>
      <c r="M6" s="49"/>
      <c r="N6" s="49"/>
      <c r="O6" s="51"/>
      <c r="P6" s="52" t="s">
        <v>31</v>
      </c>
      <c r="Q6" s="52" t="s">
        <v>32</v>
      </c>
      <c r="T6" s="52"/>
      <c r="U6" s="52"/>
      <c r="V6" s="53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19.5" customHeight="1" thickBot="1">
      <c r="A7" s="54" t="s">
        <v>4</v>
      </c>
      <c r="B7" s="54" t="s">
        <v>0</v>
      </c>
      <c r="C7" s="55" t="s">
        <v>6</v>
      </c>
      <c r="D7" s="54" t="s">
        <v>2</v>
      </c>
      <c r="E7" s="54" t="s">
        <v>1</v>
      </c>
      <c r="F7" s="54"/>
      <c r="G7" s="54" t="s">
        <v>1</v>
      </c>
      <c r="H7" s="54" t="s">
        <v>38</v>
      </c>
      <c r="I7" s="54" t="s">
        <v>7</v>
      </c>
      <c r="J7" s="54"/>
      <c r="K7" s="56" t="s">
        <v>3</v>
      </c>
      <c r="L7" s="56" t="s">
        <v>8</v>
      </c>
      <c r="M7" s="56" t="s">
        <v>11</v>
      </c>
      <c r="N7" s="54" t="s">
        <v>5</v>
      </c>
      <c r="O7" s="51"/>
      <c r="P7" s="57"/>
      <c r="Q7" s="57"/>
      <c r="T7" s="52"/>
      <c r="U7" s="52"/>
      <c r="V7" s="53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</row>
    <row r="8" spans="1:36" ht="15" customHeight="1" thickTop="1">
      <c r="A8" s="58">
        <v>1</v>
      </c>
      <c r="B8" s="59">
        <v>149</v>
      </c>
      <c r="C8" s="59" t="s">
        <v>77</v>
      </c>
      <c r="D8" s="60" t="s">
        <v>136</v>
      </c>
      <c r="E8" s="61" t="s">
        <v>133</v>
      </c>
      <c r="F8" s="61">
        <v>32792</v>
      </c>
      <c r="G8" s="62" t="s">
        <v>82</v>
      </c>
      <c r="H8" s="63" t="s">
        <v>104</v>
      </c>
      <c r="I8" s="63"/>
      <c r="J8" s="176"/>
      <c r="K8" s="177">
        <f aca="true" t="shared" si="0" ref="K8:K16">(O8*60+P8)/86400</f>
        <v>0.002622337962962963</v>
      </c>
      <c r="L8" s="178"/>
      <c r="M8" s="179">
        <f aca="true" t="shared" si="1" ref="M8:M16">(K8-K$8)*86400</f>
        <v>0</v>
      </c>
      <c r="N8" s="45" t="s">
        <v>74</v>
      </c>
      <c r="O8" s="64">
        <v>3</v>
      </c>
      <c r="P8" s="175">
        <v>46.57</v>
      </c>
      <c r="Q8" s="57">
        <v>48.73</v>
      </c>
      <c r="T8" s="52"/>
      <c r="U8" s="52"/>
      <c r="V8" s="53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</row>
    <row r="9" spans="1:36" ht="15" customHeight="1">
      <c r="A9" s="58">
        <v>2</v>
      </c>
      <c r="B9" s="53">
        <v>135</v>
      </c>
      <c r="C9" s="53" t="s">
        <v>71</v>
      </c>
      <c r="D9" s="60" t="s">
        <v>128</v>
      </c>
      <c r="E9" s="61" t="s">
        <v>22</v>
      </c>
      <c r="F9" s="61">
        <v>33498</v>
      </c>
      <c r="G9" s="62"/>
      <c r="H9" s="63" t="s">
        <v>129</v>
      </c>
      <c r="I9" s="63"/>
      <c r="J9" s="66"/>
      <c r="K9" s="83">
        <f t="shared" si="0"/>
        <v>0.0027094907407407406</v>
      </c>
      <c r="L9" s="29"/>
      <c r="M9" s="28">
        <f t="shared" si="1"/>
        <v>7.5299999999999825</v>
      </c>
      <c r="N9" s="6" t="s">
        <v>87</v>
      </c>
      <c r="O9" s="51">
        <v>3</v>
      </c>
      <c r="P9" s="57">
        <v>54.1</v>
      </c>
      <c r="Q9" s="57"/>
      <c r="T9" s="52"/>
      <c r="U9" s="52"/>
      <c r="V9" s="53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</row>
    <row r="10" spans="1:36" ht="15" customHeight="1">
      <c r="A10" s="58">
        <v>3</v>
      </c>
      <c r="B10" s="53">
        <v>156</v>
      </c>
      <c r="C10" s="53" t="s">
        <v>71</v>
      </c>
      <c r="D10" s="60" t="s">
        <v>135</v>
      </c>
      <c r="E10" s="62" t="s">
        <v>133</v>
      </c>
      <c r="F10" s="61">
        <v>32957</v>
      </c>
      <c r="G10" s="62" t="s">
        <v>74</v>
      </c>
      <c r="H10" s="63" t="s">
        <v>83</v>
      </c>
      <c r="I10" s="63"/>
      <c r="J10" s="171"/>
      <c r="K10" s="172">
        <f t="shared" si="0"/>
        <v>0.002730439814814815</v>
      </c>
      <c r="L10" s="173"/>
      <c r="M10" s="174">
        <f t="shared" si="1"/>
        <v>9.34</v>
      </c>
      <c r="N10" s="6" t="s">
        <v>87</v>
      </c>
      <c r="O10" s="64">
        <v>3</v>
      </c>
      <c r="P10" s="175">
        <v>55.91</v>
      </c>
      <c r="Q10" s="57"/>
      <c r="T10" s="52"/>
      <c r="U10" s="52"/>
      <c r="V10" s="53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</row>
    <row r="11" spans="1:36" ht="15" customHeight="1">
      <c r="A11" s="58">
        <v>4</v>
      </c>
      <c r="B11" s="53">
        <v>133</v>
      </c>
      <c r="C11" s="53" t="s">
        <v>77</v>
      </c>
      <c r="D11" s="60" t="s">
        <v>127</v>
      </c>
      <c r="E11" s="61" t="s">
        <v>22</v>
      </c>
      <c r="F11" s="61">
        <v>34745</v>
      </c>
      <c r="G11" s="62"/>
      <c r="H11" s="63" t="s">
        <v>79</v>
      </c>
      <c r="I11" s="63"/>
      <c r="J11" s="66"/>
      <c r="K11" s="83">
        <f t="shared" si="0"/>
        <v>0.0028835648148148145</v>
      </c>
      <c r="L11" s="29"/>
      <c r="M11" s="28">
        <f t="shared" si="1"/>
        <v>22.569999999999965</v>
      </c>
      <c r="N11" s="6" t="str">
        <f aca="true" t="shared" si="2" ref="N11:N17">IF(K11&lt;=269/86400,"КМС",IF(K11&lt;=288/86400,"I разр.",IF(K11&lt;=309.8/86400,"II разр.",IF(K11&lt;=336.8/86400,"III разр.",IF(K11&lt;=369.2/86400,"I юн.",IF(K11&lt;=412.4/86400,"II юн.",IF(K11&lt;=466.4/86400,"III юн.","")))))))</f>
        <v>КМС</v>
      </c>
      <c r="O11" s="51">
        <v>4</v>
      </c>
      <c r="P11" s="57">
        <v>9.14</v>
      </c>
      <c r="Q11" s="57"/>
      <c r="T11" s="52"/>
      <c r="U11" s="52"/>
      <c r="V11" s="53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</row>
    <row r="12" spans="1:36" ht="15" customHeight="1">
      <c r="A12" s="58">
        <v>5</v>
      </c>
      <c r="B12" s="53">
        <v>130</v>
      </c>
      <c r="C12" s="53" t="s">
        <v>71</v>
      </c>
      <c r="D12" s="60" t="s">
        <v>123</v>
      </c>
      <c r="E12" s="62" t="s">
        <v>22</v>
      </c>
      <c r="F12" s="61">
        <v>34677</v>
      </c>
      <c r="G12" s="62" t="s">
        <v>87</v>
      </c>
      <c r="H12" s="63" t="s">
        <v>106</v>
      </c>
      <c r="I12" s="63"/>
      <c r="J12" s="66"/>
      <c r="K12" s="83">
        <f t="shared" si="0"/>
        <v>0.0030078703703703704</v>
      </c>
      <c r="L12" s="29"/>
      <c r="M12" s="28">
        <f t="shared" si="1"/>
        <v>33.309999999999995</v>
      </c>
      <c r="N12" s="6" t="str">
        <f t="shared" si="2"/>
        <v>КМС</v>
      </c>
      <c r="O12" s="51">
        <v>4</v>
      </c>
      <c r="P12" s="57">
        <v>19.88</v>
      </c>
      <c r="Q12" s="57"/>
      <c r="T12" s="52"/>
      <c r="U12" s="52"/>
      <c r="V12" s="53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</row>
    <row r="13" spans="1:36" ht="15" customHeight="1">
      <c r="A13" s="58">
        <v>6</v>
      </c>
      <c r="B13" s="53">
        <v>131</v>
      </c>
      <c r="C13" s="53" t="s">
        <v>77</v>
      </c>
      <c r="D13" s="60" t="s">
        <v>124</v>
      </c>
      <c r="E13" s="61" t="s">
        <v>22</v>
      </c>
      <c r="F13" s="61">
        <v>34133</v>
      </c>
      <c r="G13" s="62" t="s">
        <v>87</v>
      </c>
      <c r="H13" s="63" t="s">
        <v>106</v>
      </c>
      <c r="I13" s="63"/>
      <c r="J13" s="66"/>
      <c r="K13" s="83">
        <f t="shared" si="0"/>
        <v>0.003066782407407408</v>
      </c>
      <c r="L13" s="29"/>
      <c r="M13" s="28">
        <f t="shared" si="1"/>
        <v>38.40000000000003</v>
      </c>
      <c r="N13" s="6" t="str">
        <f t="shared" si="2"/>
        <v>КМС</v>
      </c>
      <c r="O13" s="51">
        <v>4</v>
      </c>
      <c r="P13" s="57">
        <v>24.97</v>
      </c>
      <c r="Q13" s="57"/>
      <c r="T13" s="52"/>
      <c r="U13" s="52"/>
      <c r="V13" s="53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</row>
    <row r="14" spans="1:36" ht="15" customHeight="1">
      <c r="A14" s="58">
        <v>7</v>
      </c>
      <c r="B14" s="53">
        <v>128</v>
      </c>
      <c r="C14" s="53" t="s">
        <v>71</v>
      </c>
      <c r="D14" s="60" t="s">
        <v>117</v>
      </c>
      <c r="E14" s="62" t="s">
        <v>22</v>
      </c>
      <c r="F14" s="61">
        <v>1950</v>
      </c>
      <c r="G14" s="62"/>
      <c r="H14" s="63" t="s">
        <v>118</v>
      </c>
      <c r="I14" s="63"/>
      <c r="J14" s="66"/>
      <c r="K14" s="83">
        <f t="shared" si="0"/>
        <v>0.0033806712962962965</v>
      </c>
      <c r="L14" s="29"/>
      <c r="M14" s="28">
        <f t="shared" si="1"/>
        <v>65.52000000000001</v>
      </c>
      <c r="N14" s="6" t="str">
        <f t="shared" si="2"/>
        <v>II разр.</v>
      </c>
      <c r="O14" s="51">
        <v>4</v>
      </c>
      <c r="P14" s="57">
        <v>52.09</v>
      </c>
      <c r="Q14" s="57"/>
      <c r="T14" s="52"/>
      <c r="U14" s="52"/>
      <c r="V14" s="53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ht="15" customHeight="1">
      <c r="A15" s="58">
        <v>8</v>
      </c>
      <c r="B15" s="53">
        <v>144</v>
      </c>
      <c r="C15" s="53" t="s">
        <v>71</v>
      </c>
      <c r="D15" s="60" t="s">
        <v>120</v>
      </c>
      <c r="E15" s="61" t="s">
        <v>22</v>
      </c>
      <c r="F15" s="61">
        <v>26070</v>
      </c>
      <c r="G15" s="62"/>
      <c r="H15" s="63" t="s">
        <v>121</v>
      </c>
      <c r="I15" s="63"/>
      <c r="J15" s="66"/>
      <c r="K15" s="83">
        <f t="shared" si="0"/>
        <v>0.0034103009259259256</v>
      </c>
      <c r="L15" s="29"/>
      <c r="M15" s="28">
        <f t="shared" si="1"/>
        <v>68.07999999999996</v>
      </c>
      <c r="N15" s="6" t="str">
        <f t="shared" si="2"/>
        <v>II разр.</v>
      </c>
      <c r="O15" s="51">
        <v>4</v>
      </c>
      <c r="P15" s="57">
        <v>54.65</v>
      </c>
      <c r="Q15" s="57"/>
      <c r="T15" s="52"/>
      <c r="U15" s="52"/>
      <c r="V15" s="53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ht="15" customHeight="1">
      <c r="A16" s="58">
        <v>9</v>
      </c>
      <c r="B16" s="53">
        <v>146</v>
      </c>
      <c r="C16" s="53" t="s">
        <v>77</v>
      </c>
      <c r="D16" s="60" t="s">
        <v>122</v>
      </c>
      <c r="E16" s="61" t="s">
        <v>22</v>
      </c>
      <c r="F16" s="61">
        <v>21863</v>
      </c>
      <c r="G16" s="62" t="s">
        <v>54</v>
      </c>
      <c r="H16" s="63" t="s">
        <v>75</v>
      </c>
      <c r="I16" s="63"/>
      <c r="J16" s="66"/>
      <c r="K16" s="83">
        <f t="shared" si="0"/>
        <v>0.0035483796296296296</v>
      </c>
      <c r="L16" s="29"/>
      <c r="M16" s="28">
        <f t="shared" si="1"/>
        <v>80.00999999999999</v>
      </c>
      <c r="N16" s="6" t="str">
        <f t="shared" si="2"/>
        <v>II разр.</v>
      </c>
      <c r="O16" s="51">
        <v>5</v>
      </c>
      <c r="P16" s="57">
        <v>6.58</v>
      </c>
      <c r="Q16" s="57"/>
      <c r="T16" s="52"/>
      <c r="U16" s="52"/>
      <c r="V16" s="53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ht="15" customHeight="1">
      <c r="A17" s="53"/>
      <c r="B17" s="53">
        <v>147</v>
      </c>
      <c r="C17" s="53" t="s">
        <v>77</v>
      </c>
      <c r="D17" s="60" t="s">
        <v>114</v>
      </c>
      <c r="E17" s="61" t="s">
        <v>22</v>
      </c>
      <c r="F17" s="61">
        <v>35078</v>
      </c>
      <c r="G17" s="62" t="s">
        <v>87</v>
      </c>
      <c r="H17" s="63" t="s">
        <v>115</v>
      </c>
      <c r="I17" s="63"/>
      <c r="J17" s="171"/>
      <c r="K17" s="172" t="s">
        <v>199</v>
      </c>
      <c r="L17" s="173"/>
      <c r="M17" s="174"/>
      <c r="N17" s="7">
        <f t="shared" si="2"/>
      </c>
      <c r="O17" s="64"/>
      <c r="P17" s="175"/>
      <c r="Q17" s="57"/>
      <c r="T17" s="52"/>
      <c r="U17" s="52"/>
      <c r="V17" s="53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ht="6" customHeight="1" thickBot="1">
      <c r="A18" s="89"/>
      <c r="B18" s="90"/>
      <c r="C18" s="90"/>
      <c r="D18" s="91"/>
      <c r="E18" s="92"/>
      <c r="F18" s="92"/>
      <c r="G18" s="93"/>
      <c r="H18" s="93"/>
      <c r="I18" s="93"/>
      <c r="J18" s="94"/>
      <c r="K18" s="95"/>
      <c r="L18" s="96"/>
      <c r="M18" s="97"/>
      <c r="N18" s="89"/>
      <c r="O18" s="51"/>
      <c r="P18" s="57"/>
      <c r="Q18" s="57"/>
      <c r="T18" s="52"/>
      <c r="U18" s="52"/>
      <c r="V18" s="53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</row>
    <row r="19" ht="13.5" thickTop="1"/>
    <row r="20" spans="2:14" s="1" customFormat="1" ht="15" customHeight="1">
      <c r="B20" s="111" t="s">
        <v>200</v>
      </c>
      <c r="D20" s="112"/>
      <c r="E20" s="112"/>
      <c r="F20" s="113"/>
      <c r="G20" s="113"/>
      <c r="K20" s="121"/>
      <c r="N20" s="114"/>
    </row>
    <row r="21" spans="2:14" s="1" customFormat="1" ht="15" customHeight="1">
      <c r="B21" s="111" t="s">
        <v>201</v>
      </c>
      <c r="D21" s="115"/>
      <c r="E21" s="117"/>
      <c r="F21" s="113"/>
      <c r="G21" s="113"/>
      <c r="H21" s="13"/>
      <c r="K21" s="121"/>
      <c r="N21" s="114"/>
    </row>
    <row r="22" spans="1:36" s="1" customFormat="1" ht="16.5" customHeight="1">
      <c r="A22" s="6"/>
      <c r="B22" s="7"/>
      <c r="C22" s="7"/>
      <c r="D22" s="16"/>
      <c r="E22" s="17"/>
      <c r="F22" s="17"/>
      <c r="G22" s="13"/>
      <c r="H22" s="12"/>
      <c r="I22" s="12"/>
      <c r="J22" s="8"/>
      <c r="K22" s="121"/>
      <c r="L22" s="29"/>
      <c r="M22" s="28"/>
      <c r="N22" s="6"/>
      <c r="O22" s="5"/>
      <c r="P22" s="19"/>
      <c r="Q22" s="19"/>
      <c r="T22" s="4"/>
      <c r="U22" s="4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4" spans="2:37" ht="30.75" customHeight="1">
      <c r="B24" s="49"/>
      <c r="C24" s="227" t="str">
        <f>N_dev</f>
        <v>Женщины</v>
      </c>
      <c r="D24" s="227"/>
      <c r="E24" s="227"/>
      <c r="F24" s="227"/>
      <c r="G24" s="227"/>
      <c r="H24" s="227"/>
      <c r="I24" s="227"/>
      <c r="J24" s="227"/>
      <c r="K24" s="50" t="s">
        <v>36</v>
      </c>
      <c r="L24" s="50">
        <f>const!C32</f>
        <v>0</v>
      </c>
      <c r="M24" s="49"/>
      <c r="N24" s="49"/>
      <c r="O24" s="49"/>
      <c r="P24" s="64"/>
      <c r="Q24" s="48" t="s">
        <v>29</v>
      </c>
      <c r="R24" s="48" t="s">
        <v>30</v>
      </c>
      <c r="U24" s="52"/>
      <c r="V24" s="52"/>
      <c r="W24" s="53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ht="18.75" customHeight="1" thickBot="1">
      <c r="A25" s="54" t="s">
        <v>4</v>
      </c>
      <c r="B25" s="54" t="s">
        <v>0</v>
      </c>
      <c r="C25" s="55" t="s">
        <v>6</v>
      </c>
      <c r="D25" s="54" t="s">
        <v>2</v>
      </c>
      <c r="E25" s="54"/>
      <c r="F25" s="54" t="s">
        <v>1</v>
      </c>
      <c r="G25" s="54" t="s">
        <v>1</v>
      </c>
      <c r="H25" s="54" t="s">
        <v>38</v>
      </c>
      <c r="I25" s="54" t="s">
        <v>38</v>
      </c>
      <c r="J25" s="54" t="s">
        <v>7</v>
      </c>
      <c r="K25" s="56" t="s">
        <v>3</v>
      </c>
      <c r="L25" s="56" t="s">
        <v>3</v>
      </c>
      <c r="M25" s="56" t="s">
        <v>11</v>
      </c>
      <c r="N25" s="54" t="s">
        <v>5</v>
      </c>
      <c r="O25" s="64"/>
      <c r="P25" s="57"/>
      <c r="Q25" s="57"/>
      <c r="R25" s="57"/>
      <c r="U25" s="52"/>
      <c r="V25" s="52"/>
      <c r="W25" s="53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ht="15" customHeight="1" thickTop="1">
      <c r="A26" s="99">
        <v>1</v>
      </c>
      <c r="B26" s="59">
        <v>54</v>
      </c>
      <c r="C26" s="59" t="s">
        <v>77</v>
      </c>
      <c r="D26" s="100" t="s">
        <v>91</v>
      </c>
      <c r="E26" s="101" t="s">
        <v>23</v>
      </c>
      <c r="F26" s="101">
        <v>34628</v>
      </c>
      <c r="G26" s="59" t="s">
        <v>74</v>
      </c>
      <c r="H26" s="102" t="s">
        <v>89</v>
      </c>
      <c r="I26" s="100" t="s">
        <v>46</v>
      </c>
      <c r="J26" s="102"/>
      <c r="K26" s="75">
        <f aca="true" t="shared" si="3" ref="K26:L32">(O26*60+P26)/86400</f>
        <v>0.003027199074074074</v>
      </c>
      <c r="L26" s="75">
        <f t="shared" si="3"/>
        <v>0.014965277777777777</v>
      </c>
      <c r="M26" s="77">
        <f>(K26-K$26)*86400</f>
        <v>0</v>
      </c>
      <c r="N26" s="25" t="str">
        <f>IF(K26&lt;=272.9/86400,"МС",IF(K26&lt;=293.2/86400,"КМС",IF(K26&lt;=314.8/86400,"I разр.",IF(K26&lt;=336.4/86400,"II разр.",IF(K26&lt;=363.4/86400,"III разр.",IF(K26&lt;=395.8/86400,"I юн.",""))))))</f>
        <v>МС</v>
      </c>
      <c r="O26" s="64">
        <v>4</v>
      </c>
      <c r="P26" s="57">
        <v>21.55</v>
      </c>
      <c r="Q26" s="57"/>
      <c r="R26" s="57"/>
      <c r="U26" s="52"/>
      <c r="V26" s="52"/>
      <c r="W26" s="53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15" customHeight="1">
      <c r="A27" s="58">
        <v>2</v>
      </c>
      <c r="B27" s="53">
        <v>49</v>
      </c>
      <c r="C27" s="53" t="s">
        <v>77</v>
      </c>
      <c r="D27" s="87" t="s">
        <v>137</v>
      </c>
      <c r="E27" s="88" t="s">
        <v>23</v>
      </c>
      <c r="F27" s="88">
        <v>33855</v>
      </c>
      <c r="G27" s="53" t="s">
        <v>74</v>
      </c>
      <c r="H27" s="65" t="s">
        <v>75</v>
      </c>
      <c r="I27" s="87" t="s">
        <v>52</v>
      </c>
      <c r="J27" s="65"/>
      <c r="K27" s="83">
        <f t="shared" si="3"/>
        <v>0.00307662037037037</v>
      </c>
      <c r="L27" s="83">
        <f t="shared" si="3"/>
        <v>0.017930555555555557</v>
      </c>
      <c r="M27" s="28">
        <f aca="true" t="shared" si="4" ref="M27:M32">(K27-K$26)*86400</f>
        <v>4.269999999999984</v>
      </c>
      <c r="N27" s="6" t="s">
        <v>42</v>
      </c>
      <c r="O27" s="64">
        <v>4</v>
      </c>
      <c r="P27" s="57">
        <v>25.82</v>
      </c>
      <c r="Q27" s="57"/>
      <c r="R27" s="57"/>
      <c r="U27" s="52"/>
      <c r="V27" s="52"/>
      <c r="W27" s="53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15" customHeight="1">
      <c r="A28" s="58">
        <v>3</v>
      </c>
      <c r="B28" s="53">
        <v>58</v>
      </c>
      <c r="C28" s="53" t="s">
        <v>71</v>
      </c>
      <c r="D28" s="87" t="s">
        <v>72</v>
      </c>
      <c r="E28" s="88" t="s">
        <v>73</v>
      </c>
      <c r="F28" s="88">
        <v>30512</v>
      </c>
      <c r="G28" s="53" t="s">
        <v>82</v>
      </c>
      <c r="H28" s="65" t="s">
        <v>75</v>
      </c>
      <c r="I28" s="87" t="s">
        <v>48</v>
      </c>
      <c r="J28" s="65"/>
      <c r="K28" s="83">
        <f t="shared" si="3"/>
        <v>0.0030774305555555555</v>
      </c>
      <c r="L28" s="83">
        <f t="shared" si="3"/>
        <v>0.017979166666666668</v>
      </c>
      <c r="M28" s="28">
        <f t="shared" si="4"/>
        <v>4.339999999999993</v>
      </c>
      <c r="N28" s="6" t="s">
        <v>42</v>
      </c>
      <c r="O28" s="64">
        <v>4</v>
      </c>
      <c r="P28" s="57">
        <v>25.89</v>
      </c>
      <c r="Q28" s="57"/>
      <c r="R28" s="57"/>
      <c r="U28" s="52"/>
      <c r="V28" s="52"/>
      <c r="W28" s="53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5" customHeight="1">
      <c r="A29" s="58">
        <v>4</v>
      </c>
      <c r="B29" s="53">
        <v>51</v>
      </c>
      <c r="C29" s="53" t="s">
        <v>71</v>
      </c>
      <c r="D29" s="87" t="s">
        <v>98</v>
      </c>
      <c r="E29" s="88" t="s">
        <v>23</v>
      </c>
      <c r="F29" s="88">
        <v>31200</v>
      </c>
      <c r="G29" s="53" t="s">
        <v>74</v>
      </c>
      <c r="H29" s="65" t="s">
        <v>75</v>
      </c>
      <c r="I29" s="87" t="s">
        <v>51</v>
      </c>
      <c r="J29" s="65"/>
      <c r="K29" s="83">
        <f t="shared" si="3"/>
        <v>0.0031256944444444444</v>
      </c>
      <c r="L29" s="83">
        <f t="shared" si="3"/>
        <v>0.020874999999999998</v>
      </c>
      <c r="M29" s="28">
        <f t="shared" si="4"/>
        <v>8.509999999999994</v>
      </c>
      <c r="N29" s="6" t="s">
        <v>42</v>
      </c>
      <c r="O29" s="64">
        <v>4</v>
      </c>
      <c r="P29" s="57">
        <v>30.06</v>
      </c>
      <c r="Q29" s="57"/>
      <c r="R29" s="57"/>
      <c r="U29" s="52"/>
      <c r="V29" s="52"/>
      <c r="W29" s="53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1:37" ht="15" customHeight="1">
      <c r="A30" s="58">
        <v>5</v>
      </c>
      <c r="B30" s="53">
        <v>47</v>
      </c>
      <c r="C30" s="53" t="s">
        <v>71</v>
      </c>
      <c r="D30" s="87" t="s">
        <v>110</v>
      </c>
      <c r="E30" s="88" t="s">
        <v>23</v>
      </c>
      <c r="F30" s="88">
        <v>34766</v>
      </c>
      <c r="G30" s="53" t="s">
        <v>87</v>
      </c>
      <c r="H30" s="65" t="s">
        <v>75</v>
      </c>
      <c r="I30" s="87" t="s">
        <v>45</v>
      </c>
      <c r="J30" s="65"/>
      <c r="K30" s="83">
        <f t="shared" si="3"/>
        <v>0.003195717592592593</v>
      </c>
      <c r="L30" s="83">
        <f t="shared" si="3"/>
        <v>0.025076388888888888</v>
      </c>
      <c r="M30" s="28">
        <f t="shared" si="4"/>
        <v>14.560000000000024</v>
      </c>
      <c r="N30" s="6" t="s">
        <v>42</v>
      </c>
      <c r="O30" s="64">
        <v>4</v>
      </c>
      <c r="P30" s="57">
        <v>36.11</v>
      </c>
      <c r="Q30" s="57"/>
      <c r="R30" s="57"/>
      <c r="U30" s="52"/>
      <c r="V30" s="52"/>
      <c r="W30" s="53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ht="15" customHeight="1">
      <c r="A31" s="58">
        <v>6</v>
      </c>
      <c r="B31" s="53">
        <v>50</v>
      </c>
      <c r="C31" s="53" t="s">
        <v>71</v>
      </c>
      <c r="D31" s="87" t="s">
        <v>100</v>
      </c>
      <c r="E31" s="88" t="s">
        <v>23</v>
      </c>
      <c r="F31" s="88">
        <v>22911</v>
      </c>
      <c r="G31" s="53" t="s">
        <v>74</v>
      </c>
      <c r="H31" s="65" t="s">
        <v>75</v>
      </c>
      <c r="I31" s="87" t="s">
        <v>49</v>
      </c>
      <c r="J31" s="65"/>
      <c r="K31" s="83">
        <f t="shared" si="3"/>
        <v>0.0033199074074074077</v>
      </c>
      <c r="L31" s="83">
        <f t="shared" si="3"/>
        <v>0.03252777777777778</v>
      </c>
      <c r="M31" s="28">
        <f t="shared" si="4"/>
        <v>25.290000000000024</v>
      </c>
      <c r="N31" s="6" t="s">
        <v>42</v>
      </c>
      <c r="O31" s="64">
        <v>4</v>
      </c>
      <c r="P31" s="57">
        <v>46.84</v>
      </c>
      <c r="Q31" s="57"/>
      <c r="R31" s="57"/>
      <c r="U31" s="52"/>
      <c r="V31" s="52"/>
      <c r="W31" s="53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ht="15" customHeight="1">
      <c r="A32" s="58">
        <v>7</v>
      </c>
      <c r="B32" s="53">
        <v>42</v>
      </c>
      <c r="C32" s="53" t="s">
        <v>77</v>
      </c>
      <c r="D32" s="87" t="s">
        <v>109</v>
      </c>
      <c r="E32" s="88" t="s">
        <v>23</v>
      </c>
      <c r="F32" s="88">
        <v>34919</v>
      </c>
      <c r="G32" s="53" t="s">
        <v>42</v>
      </c>
      <c r="H32" s="65" t="s">
        <v>104</v>
      </c>
      <c r="I32" s="87" t="s">
        <v>53</v>
      </c>
      <c r="J32" s="65"/>
      <c r="K32" s="83">
        <f t="shared" si="3"/>
        <v>0.0034841435185185184</v>
      </c>
      <c r="L32" s="83">
        <f t="shared" si="3"/>
        <v>0.0007152777777777778</v>
      </c>
      <c r="M32" s="28">
        <f t="shared" si="4"/>
        <v>39.47999999999998</v>
      </c>
      <c r="N32" s="6" t="str">
        <f>IF(K32&lt;=272.9/86400,"МС",IF(K32&lt;=293.2/86400,"КМС",IF(K32&lt;=314.8/86400,"I разр.",IF(K32&lt;=336.4/86400,"II разр.",IF(K32&lt;=363.4/86400,"III разр.",IF(K32&lt;=395.8/86400,"I юн.",""))))))</f>
        <v>I разр.</v>
      </c>
      <c r="O32" s="64">
        <v>5</v>
      </c>
      <c r="P32" s="57">
        <v>1.03</v>
      </c>
      <c r="Q32" s="57"/>
      <c r="R32" s="57"/>
      <c r="U32" s="52"/>
      <c r="V32" s="52"/>
      <c r="W32" s="53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5.25" customHeight="1" thickBot="1">
      <c r="A33" s="89"/>
      <c r="B33" s="90"/>
      <c r="C33" s="90"/>
      <c r="D33" s="103"/>
      <c r="E33" s="104"/>
      <c r="F33" s="90"/>
      <c r="G33" s="90"/>
      <c r="H33" s="105"/>
      <c r="I33" s="90"/>
      <c r="J33" s="105"/>
      <c r="K33" s="106"/>
      <c r="L33" s="95"/>
      <c r="M33" s="97"/>
      <c r="N33" s="89"/>
      <c r="O33" s="64"/>
      <c r="P33" s="57"/>
      <c r="Q33" s="57"/>
      <c r="R33" s="57"/>
      <c r="U33" s="52"/>
      <c r="V33" s="52"/>
      <c r="W33" s="53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3.5" customHeight="1" thickTop="1">
      <c r="A34" s="58"/>
      <c r="B34" s="53"/>
      <c r="C34" s="53"/>
      <c r="D34" s="87"/>
      <c r="E34" s="88"/>
      <c r="F34" s="53"/>
      <c r="G34" s="53"/>
      <c r="H34" s="65"/>
      <c r="I34" s="53"/>
      <c r="J34" s="65"/>
      <c r="K34" s="98"/>
      <c r="L34" s="110"/>
      <c r="M34" s="67"/>
      <c r="N34" s="68"/>
      <c r="O34" s="58"/>
      <c r="P34" s="64"/>
      <c r="Q34" s="57"/>
      <c r="R34" s="57"/>
      <c r="U34" s="52"/>
      <c r="V34" s="52"/>
      <c r="W34" s="53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2:15" s="1" customFormat="1" ht="15" customHeight="1">
      <c r="B35" s="111" t="s">
        <v>61</v>
      </c>
      <c r="D35" s="112"/>
      <c r="E35" s="112"/>
      <c r="F35" s="112"/>
      <c r="G35" s="113"/>
      <c r="H35" s="113"/>
      <c r="K35" s="121" t="s">
        <v>39</v>
      </c>
      <c r="L35" s="121" t="s">
        <v>39</v>
      </c>
      <c r="O35" s="114"/>
    </row>
    <row r="36" spans="2:15" s="1" customFormat="1" ht="15" customHeight="1">
      <c r="B36" s="111" t="s">
        <v>202</v>
      </c>
      <c r="D36" s="115"/>
      <c r="E36" s="116"/>
      <c r="F36" s="117"/>
      <c r="G36" s="113"/>
      <c r="H36" s="113"/>
      <c r="I36" s="13"/>
      <c r="K36" s="121" t="s">
        <v>198</v>
      </c>
      <c r="L36" s="121" t="s">
        <v>198</v>
      </c>
      <c r="O36" s="114"/>
    </row>
    <row r="37" spans="1:37" s="1" customFormat="1" ht="16.5" customHeight="1">
      <c r="A37" s="6"/>
      <c r="B37" s="7"/>
      <c r="C37" s="7"/>
      <c r="D37" s="16"/>
      <c r="E37" s="26"/>
      <c r="F37" s="17"/>
      <c r="G37" s="17"/>
      <c r="H37" s="13"/>
      <c r="I37" s="12"/>
      <c r="J37" s="12"/>
      <c r="K37" s="121" t="s">
        <v>62</v>
      </c>
      <c r="L37" s="121" t="s">
        <v>62</v>
      </c>
      <c r="M37" s="29"/>
      <c r="N37" s="28"/>
      <c r="O37" s="6"/>
      <c r="P37" s="5"/>
      <c r="Q37" s="19"/>
      <c r="R37" s="19"/>
      <c r="U37" s="4"/>
      <c r="V37" s="4"/>
      <c r="W37" s="7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</sheetData>
  <sheetProtection/>
  <mergeCells count="7">
    <mergeCell ref="C24:J24"/>
    <mergeCell ref="A1:N1"/>
    <mergeCell ref="A2:N2"/>
    <mergeCell ref="A3:N3"/>
    <mergeCell ref="A4:D4"/>
    <mergeCell ref="I4:N4"/>
    <mergeCell ref="C6:I6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AK20"/>
  <sheetViews>
    <sheetView tabSelected="1" view="pageBreakPreview" zoomScale="175" zoomScaleNormal="115" zoomScaleSheetLayoutView="175" zoomScalePageLayoutView="0" workbookViewId="0" topLeftCell="A1">
      <selection activeCell="H10" sqref="H10"/>
    </sheetView>
  </sheetViews>
  <sheetFormatPr defaultColWidth="9.140625" defaultRowHeight="12.75"/>
  <cols>
    <col min="1" max="1" width="5.57421875" style="48" customWidth="1"/>
    <col min="2" max="2" width="4.7109375" style="48" customWidth="1"/>
    <col min="3" max="3" width="5.28125" style="48" customWidth="1"/>
    <col min="4" max="4" width="23.8515625" style="48" customWidth="1"/>
    <col min="5" max="5" width="8.140625" style="48" hidden="1" customWidth="1"/>
    <col min="6" max="6" width="13.8515625" style="48" hidden="1" customWidth="1"/>
    <col min="7" max="7" width="8.28125" style="48" customWidth="1"/>
    <col min="8" max="8" width="21.28125" style="48" customWidth="1"/>
    <col min="9" max="9" width="24.421875" style="48" hidden="1" customWidth="1"/>
    <col min="10" max="10" width="0.42578125" style="48" hidden="1" customWidth="1"/>
    <col min="11" max="11" width="0.71875" style="48" hidden="1" customWidth="1"/>
    <col min="12" max="12" width="8.7109375" style="48" customWidth="1"/>
    <col min="13" max="13" width="0.85546875" style="48" hidden="1" customWidth="1"/>
    <col min="14" max="14" width="8.00390625" style="48" customWidth="1"/>
    <col min="15" max="15" width="7.8515625" style="48" customWidth="1"/>
    <col min="16" max="16" width="4.140625" style="48" customWidth="1"/>
    <col min="17" max="17" width="7.57421875" style="48" customWidth="1"/>
    <col min="18" max="21" width="9.140625" style="48" customWidth="1"/>
    <col min="22" max="22" width="5.421875" style="48" customWidth="1"/>
    <col min="23" max="23" width="4.28125" style="48" customWidth="1"/>
    <col min="24" max="24" width="26.8515625" style="48" customWidth="1"/>
    <col min="25" max="16384" width="9.140625" style="48" customWidth="1"/>
  </cols>
  <sheetData>
    <row r="1" spans="1:15" ht="27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1:15" ht="30" customHeight="1">
      <c r="A2" s="234" t="str">
        <f>N_sor1</f>
        <v>Всероссийские соревнования по конькобежному спорту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30" customHeight="1">
      <c r="A3" s="234" t="str">
        <f>N_sor2</f>
        <v>"КУБОК КОЛОМНЫ"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43.5" customHeight="1">
      <c r="A4" s="235" t="s">
        <v>20</v>
      </c>
      <c r="B4" s="235"/>
      <c r="C4" s="235"/>
      <c r="D4" s="235"/>
      <c r="E4" s="152"/>
      <c r="F4" s="152"/>
      <c r="G4" s="152"/>
      <c r="H4" s="152"/>
      <c r="I4" s="152"/>
      <c r="J4" s="236" t="str">
        <f>D_d1</f>
        <v>10 октября 2015 г.</v>
      </c>
      <c r="K4" s="237"/>
      <c r="L4" s="237"/>
      <c r="M4" s="237"/>
      <c r="N4" s="237"/>
      <c r="O4" s="237"/>
    </row>
    <row r="5" spans="1:15" ht="18.75" customHeight="1">
      <c r="A5" s="147"/>
      <c r="B5" s="147"/>
      <c r="C5" s="147"/>
      <c r="D5" s="147"/>
      <c r="E5" s="108"/>
      <c r="F5" s="108"/>
      <c r="G5" s="108"/>
      <c r="H5" s="108"/>
      <c r="I5" s="108"/>
      <c r="J5" s="148"/>
      <c r="K5" s="149"/>
      <c r="L5" s="149"/>
      <c r="M5" s="149"/>
      <c r="N5" s="149"/>
      <c r="O5" s="149"/>
    </row>
    <row r="6" spans="2:37" ht="30.75" customHeight="1">
      <c r="B6" s="49"/>
      <c r="C6" s="227" t="str">
        <f>N_dev</f>
        <v>Женщины</v>
      </c>
      <c r="D6" s="227"/>
      <c r="E6" s="227"/>
      <c r="F6" s="227"/>
      <c r="G6" s="227"/>
      <c r="H6" s="227"/>
      <c r="I6" s="227"/>
      <c r="J6" s="227"/>
      <c r="K6" s="49"/>
      <c r="L6" s="50" t="str">
        <f>const!C12</f>
        <v>3000 метров</v>
      </c>
      <c r="M6" s="49"/>
      <c r="N6" s="49"/>
      <c r="O6" s="49"/>
      <c r="P6" s="64"/>
      <c r="Q6" s="48" t="s">
        <v>29</v>
      </c>
      <c r="R6" s="48" t="s">
        <v>30</v>
      </c>
      <c r="U6" s="52"/>
      <c r="V6" s="52"/>
      <c r="W6" s="53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18.75" customHeight="1" thickBot="1">
      <c r="A7" s="54" t="s">
        <v>4</v>
      </c>
      <c r="B7" s="54" t="s">
        <v>0</v>
      </c>
      <c r="C7" s="55" t="s">
        <v>6</v>
      </c>
      <c r="D7" s="54" t="s">
        <v>2</v>
      </c>
      <c r="E7" s="54"/>
      <c r="F7" s="54" t="s">
        <v>1</v>
      </c>
      <c r="G7" s="54" t="s">
        <v>1</v>
      </c>
      <c r="H7" s="54" t="s">
        <v>38</v>
      </c>
      <c r="I7" s="54" t="s">
        <v>38</v>
      </c>
      <c r="J7" s="54" t="s">
        <v>7</v>
      </c>
      <c r="K7" s="54"/>
      <c r="L7" s="56" t="s">
        <v>3</v>
      </c>
      <c r="M7" s="56" t="s">
        <v>8</v>
      </c>
      <c r="N7" s="56" t="s">
        <v>11</v>
      </c>
      <c r="O7" s="54" t="s">
        <v>5</v>
      </c>
      <c r="P7" s="64"/>
      <c r="Q7" s="57"/>
      <c r="R7" s="57"/>
      <c r="U7" s="52"/>
      <c r="V7" s="52"/>
      <c r="W7" s="53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ht="15" customHeight="1" thickTop="1">
      <c r="A8" s="99">
        <v>1</v>
      </c>
      <c r="B8" s="59">
        <v>54</v>
      </c>
      <c r="C8" s="59" t="s">
        <v>77</v>
      </c>
      <c r="D8" s="100" t="s">
        <v>91</v>
      </c>
      <c r="E8" s="101" t="s">
        <v>23</v>
      </c>
      <c r="F8" s="101">
        <v>34628</v>
      </c>
      <c r="G8" s="59" t="s">
        <v>74</v>
      </c>
      <c r="H8" s="102" t="s">
        <v>89</v>
      </c>
      <c r="I8" s="100" t="s">
        <v>46</v>
      </c>
      <c r="J8" s="102"/>
      <c r="K8" s="153"/>
      <c r="L8" s="75">
        <f aca="true" t="shared" si="0" ref="L8:L14">(P8*60+Q8)/86400</f>
        <v>0.003027199074074074</v>
      </c>
      <c r="M8" s="47"/>
      <c r="N8" s="77">
        <f aca="true" t="shared" si="1" ref="N8:N14">(L8-L$8)*86400</f>
        <v>0</v>
      </c>
      <c r="O8" s="25" t="str">
        <f>IF(L8&lt;=272.9/86400,"МС",IF(L8&lt;=293.2/86400,"КМС",IF(L8&lt;=314.8/86400,"I разр.",IF(L8&lt;=336.4/86400,"II разр.",IF(L8&lt;=363.4/86400,"III разр.",IF(L8&lt;=395.8/86400,"I юн.",""))))))</f>
        <v>МС</v>
      </c>
      <c r="P8" s="64">
        <v>4</v>
      </c>
      <c r="Q8" s="57">
        <v>21.55</v>
      </c>
      <c r="R8" s="57"/>
      <c r="U8" s="52"/>
      <c r="V8" s="52"/>
      <c r="W8" s="53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1:37" ht="15" customHeight="1">
      <c r="A9" s="58">
        <v>2</v>
      </c>
      <c r="B9" s="53">
        <v>49</v>
      </c>
      <c r="C9" s="53" t="s">
        <v>77</v>
      </c>
      <c r="D9" s="87" t="s">
        <v>137</v>
      </c>
      <c r="E9" s="88" t="s">
        <v>23</v>
      </c>
      <c r="F9" s="88">
        <v>33855</v>
      </c>
      <c r="G9" s="53" t="s">
        <v>74</v>
      </c>
      <c r="H9" s="65" t="s">
        <v>75</v>
      </c>
      <c r="I9" s="87" t="s">
        <v>52</v>
      </c>
      <c r="J9" s="65"/>
      <c r="K9" s="98"/>
      <c r="L9" s="83">
        <f t="shared" si="0"/>
        <v>0.00307662037037037</v>
      </c>
      <c r="M9" s="29"/>
      <c r="N9" s="28">
        <f t="shared" si="1"/>
        <v>4.269999999999984</v>
      </c>
      <c r="O9" s="6" t="s">
        <v>42</v>
      </c>
      <c r="P9" s="64">
        <v>4</v>
      </c>
      <c r="Q9" s="57">
        <v>25.82</v>
      </c>
      <c r="R9" s="57"/>
      <c r="U9" s="52"/>
      <c r="V9" s="52"/>
      <c r="W9" s="53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ht="15" customHeight="1">
      <c r="A10" s="58">
        <v>3</v>
      </c>
      <c r="B10" s="53">
        <v>58</v>
      </c>
      <c r="C10" s="53" t="s">
        <v>71</v>
      </c>
      <c r="D10" s="87" t="s">
        <v>72</v>
      </c>
      <c r="E10" s="88" t="s">
        <v>73</v>
      </c>
      <c r="F10" s="88">
        <v>30512</v>
      </c>
      <c r="G10" s="53" t="s">
        <v>82</v>
      </c>
      <c r="H10" s="65" t="s">
        <v>75</v>
      </c>
      <c r="I10" s="87" t="s">
        <v>48</v>
      </c>
      <c r="J10" s="65"/>
      <c r="K10" s="98"/>
      <c r="L10" s="83">
        <f t="shared" si="0"/>
        <v>0.0030774305555555555</v>
      </c>
      <c r="M10" s="29"/>
      <c r="N10" s="28">
        <f t="shared" si="1"/>
        <v>4.339999999999993</v>
      </c>
      <c r="O10" s="6" t="s">
        <v>42</v>
      </c>
      <c r="P10" s="64">
        <v>4</v>
      </c>
      <c r="Q10" s="57">
        <v>25.89</v>
      </c>
      <c r="R10" s="57"/>
      <c r="U10" s="52"/>
      <c r="V10" s="52"/>
      <c r="W10" s="53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1:37" ht="15" customHeight="1">
      <c r="A11" s="58">
        <v>4</v>
      </c>
      <c r="B11" s="53">
        <v>51</v>
      </c>
      <c r="C11" s="53" t="s">
        <v>71</v>
      </c>
      <c r="D11" s="87" t="s">
        <v>98</v>
      </c>
      <c r="E11" s="88" t="s">
        <v>23</v>
      </c>
      <c r="F11" s="88">
        <v>31200</v>
      </c>
      <c r="G11" s="53" t="s">
        <v>74</v>
      </c>
      <c r="H11" s="65" t="s">
        <v>75</v>
      </c>
      <c r="I11" s="87" t="s">
        <v>51</v>
      </c>
      <c r="J11" s="65"/>
      <c r="K11" s="98"/>
      <c r="L11" s="83">
        <f t="shared" si="0"/>
        <v>0.0031256944444444444</v>
      </c>
      <c r="M11" s="29"/>
      <c r="N11" s="28">
        <f t="shared" si="1"/>
        <v>8.509999999999994</v>
      </c>
      <c r="O11" s="6" t="s">
        <v>42</v>
      </c>
      <c r="P11" s="64">
        <v>4</v>
      </c>
      <c r="Q11" s="57">
        <v>30.06</v>
      </c>
      <c r="R11" s="57"/>
      <c r="U11" s="52"/>
      <c r="V11" s="52"/>
      <c r="W11" s="53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37" ht="15" customHeight="1">
      <c r="A12" s="58">
        <v>5</v>
      </c>
      <c r="B12" s="53">
        <v>47</v>
      </c>
      <c r="C12" s="53" t="s">
        <v>71</v>
      </c>
      <c r="D12" s="87" t="s">
        <v>110</v>
      </c>
      <c r="E12" s="88" t="s">
        <v>23</v>
      </c>
      <c r="F12" s="88">
        <v>34766</v>
      </c>
      <c r="G12" s="53" t="s">
        <v>87</v>
      </c>
      <c r="H12" s="65" t="s">
        <v>75</v>
      </c>
      <c r="I12" s="87" t="s">
        <v>45</v>
      </c>
      <c r="J12" s="65"/>
      <c r="K12" s="98"/>
      <c r="L12" s="83">
        <f t="shared" si="0"/>
        <v>0.003195717592592593</v>
      </c>
      <c r="M12" s="29"/>
      <c r="N12" s="28">
        <f t="shared" si="1"/>
        <v>14.560000000000024</v>
      </c>
      <c r="O12" s="6" t="s">
        <v>42</v>
      </c>
      <c r="P12" s="64">
        <v>4</v>
      </c>
      <c r="Q12" s="57">
        <v>36.11</v>
      </c>
      <c r="R12" s="57"/>
      <c r="U12" s="52"/>
      <c r="V12" s="52"/>
      <c r="W12" s="53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37" ht="15" customHeight="1">
      <c r="A13" s="58">
        <v>6</v>
      </c>
      <c r="B13" s="53">
        <v>50</v>
      </c>
      <c r="C13" s="53" t="s">
        <v>71</v>
      </c>
      <c r="D13" s="87" t="s">
        <v>100</v>
      </c>
      <c r="E13" s="88" t="s">
        <v>23</v>
      </c>
      <c r="F13" s="88">
        <v>22911</v>
      </c>
      <c r="G13" s="53" t="s">
        <v>74</v>
      </c>
      <c r="H13" s="65" t="s">
        <v>75</v>
      </c>
      <c r="I13" s="87" t="s">
        <v>49</v>
      </c>
      <c r="J13" s="65"/>
      <c r="K13" s="66"/>
      <c r="L13" s="83">
        <f t="shared" si="0"/>
        <v>0.0033199074074074077</v>
      </c>
      <c r="M13" s="29"/>
      <c r="N13" s="28">
        <f t="shared" si="1"/>
        <v>25.290000000000024</v>
      </c>
      <c r="O13" s="6" t="s">
        <v>42</v>
      </c>
      <c r="P13" s="64">
        <v>4</v>
      </c>
      <c r="Q13" s="57">
        <v>46.84</v>
      </c>
      <c r="R13" s="57"/>
      <c r="U13" s="52"/>
      <c r="V13" s="52"/>
      <c r="W13" s="53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ht="15" customHeight="1">
      <c r="A14" s="58">
        <v>7</v>
      </c>
      <c r="B14" s="53">
        <v>42</v>
      </c>
      <c r="C14" s="53" t="s">
        <v>77</v>
      </c>
      <c r="D14" s="87" t="s">
        <v>109</v>
      </c>
      <c r="E14" s="88" t="s">
        <v>23</v>
      </c>
      <c r="F14" s="88">
        <v>34919</v>
      </c>
      <c r="G14" s="53" t="s">
        <v>42</v>
      </c>
      <c r="H14" s="65" t="s">
        <v>104</v>
      </c>
      <c r="I14" s="87" t="s">
        <v>53</v>
      </c>
      <c r="J14" s="65"/>
      <c r="K14" s="98"/>
      <c r="L14" s="83">
        <f t="shared" si="0"/>
        <v>0.0034841435185185184</v>
      </c>
      <c r="M14" s="29"/>
      <c r="N14" s="28">
        <f t="shared" si="1"/>
        <v>39.47999999999998</v>
      </c>
      <c r="O14" s="6" t="str">
        <f>IF(L14&lt;=272.9/86400,"МС",IF(L14&lt;=293.2/86400,"КМС",IF(L14&lt;=314.8/86400,"I разр.",IF(L14&lt;=336.4/86400,"II разр.",IF(L14&lt;=363.4/86400,"III разр.",IF(L14&lt;=395.8/86400,"I юн.",""))))))</f>
        <v>I разр.</v>
      </c>
      <c r="P14" s="64">
        <v>5</v>
      </c>
      <c r="Q14" s="57">
        <v>1.03</v>
      </c>
      <c r="R14" s="57"/>
      <c r="U14" s="52"/>
      <c r="V14" s="52"/>
      <c r="W14" s="53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37" ht="5.25" customHeight="1" thickBot="1">
      <c r="A15" s="89"/>
      <c r="B15" s="90"/>
      <c r="C15" s="90"/>
      <c r="D15" s="103"/>
      <c r="E15" s="104"/>
      <c r="F15" s="90"/>
      <c r="G15" s="90"/>
      <c r="H15" s="105"/>
      <c r="I15" s="90"/>
      <c r="J15" s="105"/>
      <c r="K15" s="106"/>
      <c r="L15" s="95"/>
      <c r="M15" s="96"/>
      <c r="N15" s="97"/>
      <c r="O15" s="89"/>
      <c r="P15" s="64"/>
      <c r="Q15" s="57"/>
      <c r="R15" s="57"/>
      <c r="U15" s="52"/>
      <c r="V15" s="52"/>
      <c r="W15" s="53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1:37" ht="13.5" customHeight="1" thickTop="1">
      <c r="A16" s="58"/>
      <c r="B16" s="53"/>
      <c r="C16" s="53"/>
      <c r="D16" s="87"/>
      <c r="E16" s="88"/>
      <c r="F16" s="53"/>
      <c r="G16" s="53"/>
      <c r="H16" s="65"/>
      <c r="I16" s="53"/>
      <c r="J16" s="65"/>
      <c r="K16" s="98"/>
      <c r="L16" s="110"/>
      <c r="M16" s="67"/>
      <c r="N16" s="68"/>
      <c r="O16" s="58"/>
      <c r="P16" s="64"/>
      <c r="Q16" s="57"/>
      <c r="R16" s="57"/>
      <c r="U16" s="52"/>
      <c r="V16" s="52"/>
      <c r="W16" s="53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spans="2:15" s="1" customFormat="1" ht="15" customHeight="1">
      <c r="B17" s="111" t="s">
        <v>61</v>
      </c>
      <c r="D17" s="112"/>
      <c r="E17" s="112"/>
      <c r="F17" s="112"/>
      <c r="G17" s="113"/>
      <c r="H17" s="113"/>
      <c r="L17" s="121" t="s">
        <v>39</v>
      </c>
      <c r="O17" s="114"/>
    </row>
    <row r="18" spans="2:15" s="1" customFormat="1" ht="15" customHeight="1">
      <c r="B18" s="111" t="s">
        <v>202</v>
      </c>
      <c r="D18" s="115"/>
      <c r="E18" s="116"/>
      <c r="F18" s="117"/>
      <c r="G18" s="113"/>
      <c r="H18" s="113"/>
      <c r="I18" s="13"/>
      <c r="L18" s="121" t="s">
        <v>198</v>
      </c>
      <c r="O18" s="114"/>
    </row>
    <row r="19" spans="1:37" s="1" customFormat="1" ht="16.5" customHeight="1">
      <c r="A19" s="6"/>
      <c r="B19" s="7"/>
      <c r="C19" s="7"/>
      <c r="D19" s="16"/>
      <c r="E19" s="26"/>
      <c r="F19" s="17"/>
      <c r="G19" s="17"/>
      <c r="H19" s="13"/>
      <c r="I19" s="12"/>
      <c r="J19" s="12"/>
      <c r="K19" s="8"/>
      <c r="L19" s="121" t="s">
        <v>62</v>
      </c>
      <c r="M19" s="29"/>
      <c r="N19" s="28"/>
      <c r="O19" s="6"/>
      <c r="P19" s="5"/>
      <c r="Q19" s="19"/>
      <c r="R19" s="19"/>
      <c r="U19" s="4"/>
      <c r="V19" s="4"/>
      <c r="W19" s="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17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ht="23.25" customHeight="1"/>
  </sheetData>
  <sheetProtection/>
  <mergeCells count="6">
    <mergeCell ref="A1:O1"/>
    <mergeCell ref="A2:O2"/>
    <mergeCell ref="A3:O3"/>
    <mergeCell ref="A4:D4"/>
    <mergeCell ref="J4:O4"/>
    <mergeCell ref="C6:J6"/>
  </mergeCells>
  <printOptions/>
  <pageMargins left="0.3937007874015748" right="0.3937007874015748" top="0.3937007874015748" bottom="0.3937007874015748" header="0.5118110236220472" footer="0.3937007874015748"/>
  <pageSetup horizontalDpi="600" verticalDpi="600" orientation="portrait" paperSize="9" r:id="rId2"/>
  <headerFooter alignWithMargins="0">
    <oddFooter>&amp;L&amp;"Times New Roman,курсив"Главный судья соревнований&amp;R&amp;"Times New Roman,полужирный"И.В. Исаенко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2015-10-11T09:47:29Z</cp:lastPrinted>
  <dcterms:created xsi:type="dcterms:W3CDTF">1996-10-08T23:32:33Z</dcterms:created>
  <dcterms:modified xsi:type="dcterms:W3CDTF">2015-10-11T11:38:27Z</dcterms:modified>
  <cp:category/>
  <cp:version/>
  <cp:contentType/>
  <cp:contentStatus/>
</cp:coreProperties>
</file>