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'1000_01'!$B$6:$B$10</definedName>
    <definedName name="Men1000_2">'1000_21'!$B$6:$B$15</definedName>
    <definedName name="Men500_1" localSheetId="4">'500_21'!#REF!</definedName>
    <definedName name="Men500_1">'500_01'!$B$6:$B$26</definedName>
    <definedName name="Men500_2">'500_21'!$B$6:$B$21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'1000_02'!$B$6:$B$19</definedName>
    <definedName name="Women1000_2">'1000_22'!$B$6:$B$8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'500_02'!$B$6:$B$27</definedName>
    <definedName name="Women500_2">'500_22'!$B$6:$B$11</definedName>
    <definedName name="_xlnm.Print_Titles" localSheetId="2">'1000_01'!$1:$3</definedName>
    <definedName name="_xlnm.Print_Titles" localSheetId="3">'1000_02'!$1:$3</definedName>
    <definedName name="_xlnm.Print_Titles" localSheetId="6">'1000_21'!$1:$3</definedName>
    <definedName name="_xlnm.Print_Titles" localSheetId="7">'1000_22'!$1:$3</definedName>
    <definedName name="_xlnm.Print_Titles" localSheetId="0">'500_01'!$1:$3</definedName>
    <definedName name="_xlnm.Print_Titles" localSheetId="1">'500_02'!$1:$3</definedName>
    <definedName name="_xlnm.Print_Titles" localSheetId="4">'500_21'!$1:$3</definedName>
    <definedName name="_xlnm.Print_Titles" localSheetId="5">'500_22'!$1:$3</definedName>
    <definedName name="_xlnm.Print_Area" localSheetId="2">'1000_01'!$A$1:$O$22</definedName>
    <definedName name="_xlnm.Print_Area" localSheetId="3">'1000_02'!$A$1:$O$31</definedName>
    <definedName name="_xlnm.Print_Area" localSheetId="6">'1000_21'!$A$1:$O$48</definedName>
    <definedName name="_xlnm.Print_Area" localSheetId="7">'1000_22'!$A$1:$O$21</definedName>
    <definedName name="_xlnm.Print_Area" localSheetId="0">'500_01'!$A$1:$O$37</definedName>
    <definedName name="_xlnm.Print_Area" localSheetId="1">'500_02'!$A$1:$O$39</definedName>
    <definedName name="_xlnm.Print_Area" localSheetId="4">'500_21'!$A$1:$O$35</definedName>
    <definedName name="_xlnm.Print_Area" localSheetId="5">'500_22'!$A$1:$P$38</definedName>
  </definedNames>
  <calcPr fullCalcOnLoad="1"/>
</workbook>
</file>

<file path=xl/sharedStrings.xml><?xml version="1.0" encoding="utf-8"?>
<sst xmlns="http://schemas.openxmlformats.org/spreadsheetml/2006/main" count="826" uniqueCount="201">
  <si>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</si>
  <si>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</si>
  <si>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</si>
  <si>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</si>
  <si>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</si>
  <si>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</si>
  <si>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</si>
  <si>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</si>
  <si>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</si>
  <si>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</si>
  <si>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</si>
  <si>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</si>
  <si>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</si>
  <si>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</si>
  <si>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</si>
  <si>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</si>
  <si>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</si>
  <si>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</si>
  <si>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</si>
  <si>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</si>
  <si>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</si>
  <si>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</si>
  <si>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</si>
  <si>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</si>
  <si>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</si>
  <si>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</si>
  <si>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</si>
  <si>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</si>
  <si>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</si>
  <si>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</si>
  <si>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</si>
  <si>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1500 метров</t>
  </si>
  <si>
    <t>1500м</t>
  </si>
  <si>
    <t>3000м</t>
  </si>
  <si>
    <t>3000 метров</t>
  </si>
  <si>
    <t>1000 метров</t>
  </si>
  <si>
    <t>1000м</t>
  </si>
  <si>
    <t>12 февраля 2011</t>
  </si>
  <si>
    <t>Регион</t>
  </si>
  <si>
    <t>4.12,00</t>
  </si>
  <si>
    <t>1.59,00</t>
  </si>
  <si>
    <t>7.10,00</t>
  </si>
  <si>
    <t>i</t>
  </si>
  <si>
    <t>o</t>
  </si>
  <si>
    <t>МС</t>
  </si>
  <si>
    <t>КМС</t>
  </si>
  <si>
    <t>Санкт-Петербург</t>
  </si>
  <si>
    <t>Москва</t>
  </si>
  <si>
    <t>Агафошина Т.Н.</t>
  </si>
  <si>
    <t>Паночин А.В.</t>
  </si>
  <si>
    <t>t воздуха: + 15°С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</si>
  <si>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</si>
  <si>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</si>
  <si>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</si>
  <si>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Начало: 12:40</t>
  </si>
  <si>
    <t>2.10,00</t>
  </si>
  <si>
    <t>Быкова В.Н.</t>
  </si>
  <si>
    <t>Литейкин С.В.</t>
  </si>
  <si>
    <t>Влажность: 17%</t>
  </si>
  <si>
    <t>I разр.</t>
  </si>
  <si>
    <t>Соревнования по конькобежному спорту,</t>
  </si>
  <si>
    <t>посвященные памяти ЗМС О.Гончаренко</t>
  </si>
  <si>
    <t>08 - 09 декабря 2012г.</t>
  </si>
  <si>
    <t>08 декабря 2012</t>
  </si>
  <si>
    <t>09 декабря 2012</t>
  </si>
  <si>
    <t>Юноши старшего возраста</t>
  </si>
  <si>
    <t>Девушки старшего возраста</t>
  </si>
  <si>
    <t>Борисов Кирилл</t>
  </si>
  <si>
    <t>ст</t>
  </si>
  <si>
    <t>Московская область</t>
  </si>
  <si>
    <t>Коломна</t>
  </si>
  <si>
    <t>Борисов А.Н.</t>
  </si>
  <si>
    <t>Золотарев Артем</t>
  </si>
  <si>
    <t>Санкт - Петербург</t>
  </si>
  <si>
    <t>Никулина Л.В.       Мирская А.И.</t>
  </si>
  <si>
    <t>Обухов Даниил</t>
  </si>
  <si>
    <t>Мирская И.А.</t>
  </si>
  <si>
    <t>Горячев Антон</t>
  </si>
  <si>
    <t>Константинов Кирилл</t>
  </si>
  <si>
    <t>Череповец</t>
  </si>
  <si>
    <t>Шаршаринова Р.А.</t>
  </si>
  <si>
    <t>Попов Олег</t>
  </si>
  <si>
    <t>Сажнев Илья</t>
  </si>
  <si>
    <t>Тамбов</t>
  </si>
  <si>
    <t>Урюпин В.Е.</t>
  </si>
  <si>
    <t>Емельянов Дмитрий</t>
  </si>
  <si>
    <t>Медведев Ю.Н.</t>
  </si>
  <si>
    <t>Карпов Константин</t>
  </si>
  <si>
    <t>Муром</t>
  </si>
  <si>
    <t>Лядова И.С.</t>
  </si>
  <si>
    <t>Карзанов Илья</t>
  </si>
  <si>
    <t>Дементьев Д.Н.</t>
  </si>
  <si>
    <t>Скрипачев Иван</t>
  </si>
  <si>
    <t>Иваново</t>
  </si>
  <si>
    <t>Кувшинова О.А.</t>
  </si>
  <si>
    <t>Рытьков Александр</t>
  </si>
  <si>
    <t>Гришин В.В.</t>
  </si>
  <si>
    <t>Дворцов Роман</t>
  </si>
  <si>
    <t>Титов Павел</t>
  </si>
  <si>
    <t>Исаев Игорь</t>
  </si>
  <si>
    <t>Субботин Вадим</t>
  </si>
  <si>
    <t>Сергеев Роман</t>
  </si>
  <si>
    <t>Морозова Е.Е.</t>
  </si>
  <si>
    <t>Калинин Константин</t>
  </si>
  <si>
    <t>Рафиков Руслан</t>
  </si>
  <si>
    <t>Зубарь Роман</t>
  </si>
  <si>
    <t>Чепурнова Мария</t>
  </si>
  <si>
    <t>Голубцова Кристина</t>
  </si>
  <si>
    <t>Орешина Ольга</t>
  </si>
  <si>
    <t>Тимофеева Мария</t>
  </si>
  <si>
    <t xml:space="preserve">Муром </t>
  </si>
  <si>
    <t>Скворцова Надежда</t>
  </si>
  <si>
    <t>Терехова Т.Б.</t>
  </si>
  <si>
    <t>Белко Ирина</t>
  </si>
  <si>
    <t>Румянцева Екатерина</t>
  </si>
  <si>
    <t>Лепшина Юлия</t>
  </si>
  <si>
    <t>Чугунова Надежда</t>
  </si>
  <si>
    <t>Илясова О.М.</t>
  </si>
  <si>
    <t>Антонова Алена</t>
  </si>
  <si>
    <t>Мартемьянова Т.Л.</t>
  </si>
  <si>
    <t>Опытова Анна</t>
  </si>
  <si>
    <t>Жулькова А.Л.</t>
  </si>
  <si>
    <t>Мандриченко Анна</t>
  </si>
  <si>
    <t>Ступенкова Ольга</t>
  </si>
  <si>
    <t>Гришина Ксения</t>
  </si>
  <si>
    <t>Малюгина Виктория</t>
  </si>
  <si>
    <t>Грумандь Кристина</t>
  </si>
  <si>
    <t>Сыктывкар</t>
  </si>
  <si>
    <t>Трофимова Кристина</t>
  </si>
  <si>
    <t>Казелина О.Н.</t>
  </si>
  <si>
    <t>Стрельникова Дарья</t>
  </si>
  <si>
    <t>Чепиль Анастасия</t>
  </si>
  <si>
    <t>Фомичева Ирина</t>
  </si>
  <si>
    <t>Дорофеева Светлана</t>
  </si>
  <si>
    <t>Фролова Е.Д.</t>
  </si>
  <si>
    <t>Андреева Мария</t>
  </si>
  <si>
    <t>Н.Новгород</t>
  </si>
  <si>
    <t>Акилов В.Н.</t>
  </si>
  <si>
    <t>Сунцова Екатерина</t>
  </si>
  <si>
    <t>08 декабря 2012г.</t>
  </si>
  <si>
    <r>
      <t>t льда: - 5,7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</si>
  <si>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+ 12,8°С</t>
  </si>
  <si>
    <t>Влажность: 34,9%</t>
  </si>
  <si>
    <t>Окончание: 11:40</t>
  </si>
  <si>
    <t>II разр.</t>
  </si>
  <si>
    <t>III разр.</t>
  </si>
  <si>
    <t>III юн.</t>
  </si>
  <si>
    <t>В.В.Баканов</t>
  </si>
  <si>
    <t>Начало: 11:20</t>
  </si>
  <si>
    <t>40,55</t>
  </si>
  <si>
    <t>38,27</t>
  </si>
  <si>
    <t>Окончание:12:55</t>
  </si>
  <si>
    <r>
      <t>t льда: - 5,6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</si>
  <si>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+ 13°С</t>
  </si>
  <si>
    <t>Влажность: 35,2%</t>
  </si>
  <si>
    <t>t воздуха: + 12,7°С</t>
  </si>
  <si>
    <t>Влажность: 36,4%</t>
  </si>
  <si>
    <t>Начало: 14:50</t>
  </si>
  <si>
    <t>DNS</t>
  </si>
  <si>
    <t>Окончание: 15:05</t>
  </si>
  <si>
    <t>t льда: - 5,7°С</t>
  </si>
  <si>
    <t>Начало: 15:30</t>
  </si>
  <si>
    <t>Окончание: 15:50</t>
  </si>
  <si>
    <t>Фокин Антон</t>
  </si>
  <si>
    <r>
      <t>t льда: - 6,6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</si>
  <si>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Влажность: 39,5%</t>
  </si>
  <si>
    <t>Начало: 10:15</t>
  </si>
  <si>
    <t>Журавлева Анна</t>
  </si>
  <si>
    <t>Сохрякова Елена</t>
  </si>
  <si>
    <t xml:space="preserve">Иваново </t>
  </si>
  <si>
    <t>Кувшинова  О.А.</t>
  </si>
  <si>
    <t>Начало: 10:18</t>
  </si>
  <si>
    <t>Окончание: 10:20</t>
  </si>
  <si>
    <t>Юниорки и Женщины</t>
  </si>
  <si>
    <t>t льда: - 6,2°С</t>
  </si>
  <si>
    <t>Окончание: 10:18</t>
  </si>
  <si>
    <t>DNF</t>
  </si>
  <si>
    <t>t льда: - 6,6°С</t>
  </si>
  <si>
    <t>Начало: 10:40</t>
  </si>
  <si>
    <t>Окончание: 11:00</t>
  </si>
  <si>
    <t>Начало: 11:00</t>
  </si>
  <si>
    <t>Окончание: 11:06</t>
  </si>
  <si>
    <t>Чистяков Андрей</t>
  </si>
  <si>
    <t>Лысых Павел</t>
  </si>
  <si>
    <t>Опалев Денис</t>
  </si>
  <si>
    <t>Волнухин Евгений</t>
  </si>
  <si>
    <t>юн</t>
  </si>
  <si>
    <t>Маленков Павел</t>
  </si>
  <si>
    <t>Бурмистров Дмитрий</t>
  </si>
  <si>
    <t>Пошехов Павел</t>
  </si>
  <si>
    <t>Начало: 11:06</t>
  </si>
  <si>
    <t>Окончание: 11:12</t>
  </si>
  <si>
    <t>Юниоры и Мужчины</t>
  </si>
  <si>
    <t>Дрори Итай</t>
  </si>
  <si>
    <t>Начало: 12:30</t>
  </si>
  <si>
    <t>Окончание: 12:35</t>
  </si>
  <si>
    <t>t воздуха: + 14,3°С</t>
  </si>
  <si>
    <t>Влажность: 38,2%</t>
  </si>
  <si>
    <t>Начало: 12:50</t>
  </si>
  <si>
    <t>09 декабря 2012г.</t>
  </si>
  <si>
    <t>Окончание: 12:55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</si>
</sst>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i/>
      <sz val="18"/>
      <name val="Monotype Corsiva"/>
      <family val="4"/>
    </font>
    <font>
      <b/>
      <i/>
      <sz val="17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11" xfId="0" applyNumberFormat="1" applyFont="1" applyBorder="1" applyAlignment="1">
      <alignment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183" fontId="1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183" fontId="1" fillId="0" borderId="13" xfId="0" applyNumberFormat="1" applyFont="1" applyBorder="1" applyAlignment="1">
      <alignment horizontal="left" vertical="justify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202" fontId="1" fillId="0" borderId="14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183" fontId="1" fillId="0" borderId="15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2" fontId="1" fillId="0" borderId="11" xfId="0" applyNumberFormat="1" applyFont="1" applyBorder="1" applyAlignment="1">
      <alignment horizontal="left" vertical="justify" wrapText="1"/>
    </xf>
    <xf numFmtId="180" fontId="1" fillId="0" borderId="12" xfId="0" applyNumberFormat="1" applyFont="1" applyBorder="1" applyAlignment="1">
      <alignment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justify" wrapText="1"/>
    </xf>
    <xf numFmtId="14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82" fontId="3" fillId="0" borderId="11" xfId="0" applyNumberFormat="1" applyFont="1" applyBorder="1" applyAlignment="1">
      <alignment horizontal="left" vertical="justify"/>
    </xf>
    <xf numFmtId="0" fontId="0" fillId="0" borderId="0" xfId="0" applyFont="1" applyAlignment="1">
      <alignment/>
    </xf>
    <xf numFmtId="182" fontId="3" fillId="0" borderId="12" xfId="0" applyNumberFormat="1" applyFont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180" fontId="1" fillId="0" borderId="12" xfId="0" applyNumberFormat="1" applyFont="1" applyFill="1" applyBorder="1" applyAlignment="1">
      <alignment vertical="justify"/>
    </xf>
    <xf numFmtId="2" fontId="3" fillId="0" borderId="12" xfId="0" applyNumberFormat="1" applyFont="1" applyBorder="1" applyAlignment="1">
      <alignment horizontal="left" vertical="justify"/>
    </xf>
    <xf numFmtId="2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7" fontId="0" fillId="0" borderId="0" xfId="0" applyNumberForma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12" xfId="0" applyFont="1" applyFill="1" applyBorder="1" applyAlignment="1">
      <alignment horizontal="center" vertical="justify"/>
    </xf>
    <xf numFmtId="0" fontId="11" fillId="0" borderId="12" xfId="0" applyFont="1" applyFill="1" applyBorder="1" applyAlignment="1">
      <alignment horizontal="left" vertical="justify" wrapText="1"/>
    </xf>
    <xf numFmtId="14" fontId="11" fillId="0" borderId="12" xfId="0" applyNumberFormat="1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vertical="justify" wrapText="1"/>
    </xf>
    <xf numFmtId="0" fontId="11" fillId="0" borderId="12" xfId="0" applyFont="1" applyFill="1" applyBorder="1" applyAlignment="1">
      <alignment vertical="justify"/>
    </xf>
    <xf numFmtId="183" fontId="11" fillId="0" borderId="12" xfId="0" applyNumberFormat="1" applyFont="1" applyBorder="1" applyAlignment="1">
      <alignment horizontal="left" vertical="justify" wrapText="1"/>
    </xf>
    <xf numFmtId="202" fontId="11" fillId="0" borderId="12" xfId="0" applyNumberFormat="1" applyFont="1" applyBorder="1" applyAlignment="1">
      <alignment horizontal="left" vertical="justify" wrapText="1"/>
    </xf>
    <xf numFmtId="20" fontId="1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left" vertical="justify"/>
    </xf>
    <xf numFmtId="0" fontId="2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vertical="justify"/>
    </xf>
    <xf numFmtId="0" fontId="1" fillId="0" borderId="0" xfId="0" applyNumberFormat="1" applyFont="1" applyAlignment="1">
      <alignment/>
    </xf>
    <xf numFmtId="205" fontId="3" fillId="0" borderId="11" xfId="6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183" fontId="1" fillId="0" borderId="12" xfId="0" applyNumberFormat="1" applyFont="1" applyBorder="1" applyAlignment="1">
      <alignment horizontal="center" vertical="justify" wrapText="1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12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3" fillId="0" borderId="15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center" vertical="justify" wrapText="1"/>
    </xf>
    <xf numFmtId="0" fontId="14" fillId="0" borderId="12" xfId="0" applyFont="1" applyBorder="1" applyAlignment="1">
      <alignment horizontal="center" vertical="justify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justify" wrapText="1"/>
    </xf>
    <xf numFmtId="0" fontId="1" fillId="0" borderId="16" xfId="0" applyFont="1" applyFill="1" applyBorder="1" applyAlignment="1">
      <alignment vertical="justify" wrapText="1"/>
    </xf>
    <xf numFmtId="0" fontId="1" fillId="0" borderId="16" xfId="0" applyFont="1" applyBorder="1" applyAlignment="1">
      <alignment vertical="justify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13.emf" /><Relationship Id="rId4" Type="http://schemas.openxmlformats.org/officeDocument/2006/relationships/image" Target="../media/image27.emf" /><Relationship Id="rId5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14.emf" /><Relationship Id="rId4" Type="http://schemas.openxmlformats.org/officeDocument/2006/relationships/image" Target="../media/image19.emf" /><Relationship Id="rId5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1.emf" /><Relationship Id="rId4" Type="http://schemas.openxmlformats.org/officeDocument/2006/relationships/image" Target="../media/image17.emf" /><Relationship Id="rId5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25.emf" /><Relationship Id="rId4" Type="http://schemas.openxmlformats.org/officeDocument/2006/relationships/image" Target="../media/image20.emf" /><Relationship Id="rId5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jpeg" /><Relationship Id="rId3" Type="http://schemas.openxmlformats.org/officeDocument/2006/relationships/image" Target="../media/image22.emf" /><Relationship Id="rId4" Type="http://schemas.openxmlformats.org/officeDocument/2006/relationships/image" Target="../media/image15.emf" /><Relationship Id="rId5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428625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9525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7334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7334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6925" y="7334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142875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428625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9525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38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647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190500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114300</xdr:rowOff>
    </xdr:from>
    <xdr:to>
      <xdr:col>14</xdr:col>
      <xdr:colOff>466725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14300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095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390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381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152400</xdr:colOff>
      <xdr:row>1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123825</xdr:rowOff>
    </xdr:from>
    <xdr:to>
      <xdr:col>14</xdr:col>
      <xdr:colOff>447675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382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7600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2</xdr:col>
      <xdr:colOff>219075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0</xdr:row>
      <xdr:rowOff>219075</xdr:rowOff>
    </xdr:from>
    <xdr:to>
      <xdr:col>14</xdr:col>
      <xdr:colOff>381000</xdr:colOff>
      <xdr:row>1</xdr:row>
      <xdr:rowOff>257175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190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7239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0</xdr:rowOff>
    </xdr:from>
    <xdr:to>
      <xdr:col>18</xdr:col>
      <xdr:colOff>561975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7239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0</xdr:rowOff>
    </xdr:from>
    <xdr:to>
      <xdr:col>17</xdr:col>
      <xdr:colOff>200025</xdr:colOff>
      <xdr:row>3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7239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2</xdr:col>
      <xdr:colOff>228600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171450</xdr:rowOff>
    </xdr:from>
    <xdr:to>
      <xdr:col>15</xdr:col>
      <xdr:colOff>476250</xdr:colOff>
      <xdr:row>1</xdr:row>
      <xdr:rowOff>247650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714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514350</xdr:colOff>
      <xdr:row>2</xdr:row>
      <xdr:rowOff>0</xdr:rowOff>
    </xdr:from>
    <xdr:to>
      <xdr:col>21</xdr:col>
      <xdr:colOff>238125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8382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</xdr:row>
      <xdr:rowOff>9525</xdr:rowOff>
    </xdr:from>
    <xdr:to>
      <xdr:col>19</xdr:col>
      <xdr:colOff>476250</xdr:colOff>
      <xdr:row>2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8477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0</xdr:rowOff>
    </xdr:from>
    <xdr:to>
      <xdr:col>18</xdr:col>
      <xdr:colOff>133350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8382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371475</xdr:colOff>
      <xdr:row>1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161925</xdr:rowOff>
    </xdr:from>
    <xdr:to>
      <xdr:col>14</xdr:col>
      <xdr:colOff>428625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61925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381000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552450</xdr:colOff>
      <xdr:row>3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800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180975</xdr:colOff>
      <xdr:row>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8096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95250</xdr:rowOff>
    </xdr:from>
    <xdr:to>
      <xdr:col>14</xdr:col>
      <xdr:colOff>438150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5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7524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5810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00725" y="5524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AE36"/>
  <sheetViews>
    <sheetView tabSelected="1" view="pageBreakPreview" zoomScale="130" zoomScaleSheetLayoutView="130" workbookViewId="0" topLeftCell="A1">
      <selection activeCell="H31" sqref="H31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9.7109375" style="1" customWidth="1"/>
    <col min="4" max="4" width="22.140625" style="1" customWidth="1"/>
    <col min="5" max="5" width="12.8515625" style="1" hidden="1" customWidth="1"/>
    <col min="6" max="6" width="9.8515625" style="1" hidden="1" customWidth="1"/>
    <col min="7" max="7" width="23.28125" style="1" hidden="1" customWidth="1"/>
    <col min="8" max="8" width="21.851562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9.421875" style="105" customWidth="1"/>
    <col min="13" max="13" width="7.28125" style="1" hidden="1" customWidth="1"/>
    <col min="14" max="14" width="6.003906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0.7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35.25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tr">
        <f>D_d1</f>
        <v>08 декабря 2012</v>
      </c>
      <c r="K3" s="128"/>
      <c r="L3" s="128"/>
      <c r="M3" s="128"/>
      <c r="N3" s="128"/>
      <c r="O3" s="128"/>
    </row>
    <row r="4" spans="2:31" ht="31.5" customHeight="1">
      <c r="B4" s="36"/>
      <c r="C4" s="123" t="str">
        <f>N_un</f>
        <v>Юноши старшего возраста</v>
      </c>
      <c r="D4" s="123"/>
      <c r="E4" s="123"/>
      <c r="F4" s="123"/>
      <c r="G4" s="123"/>
      <c r="H4" s="123"/>
      <c r="I4" s="123"/>
      <c r="J4" s="123"/>
      <c r="K4" s="36"/>
      <c r="L4" s="123" t="str">
        <f>const!C9</f>
        <v>500 метров</v>
      </c>
      <c r="M4" s="123"/>
      <c r="N4" s="123"/>
      <c r="O4" s="36"/>
      <c r="P4" s="3"/>
      <c r="Q4" s="4">
        <v>37.5</v>
      </c>
      <c r="R4" s="4"/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82" t="s">
        <v>4</v>
      </c>
      <c r="B5" s="82" t="s">
        <v>0</v>
      </c>
      <c r="C5" s="82" t="s">
        <v>6</v>
      </c>
      <c r="D5" s="82" t="s">
        <v>2</v>
      </c>
      <c r="E5" s="82"/>
      <c r="F5" s="82" t="s">
        <v>1</v>
      </c>
      <c r="G5" s="82"/>
      <c r="H5" s="82" t="s">
        <v>38</v>
      </c>
      <c r="I5" s="82"/>
      <c r="J5" s="82" t="s">
        <v>7</v>
      </c>
      <c r="K5" s="82"/>
      <c r="L5" s="82" t="s">
        <v>3</v>
      </c>
      <c r="M5" s="83" t="s">
        <v>8</v>
      </c>
      <c r="N5" s="83" t="s">
        <v>11</v>
      </c>
      <c r="O5" s="82" t="s">
        <v>5</v>
      </c>
      <c r="P5" s="3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9">
        <v>1</v>
      </c>
      <c r="B6" s="53">
        <v>167</v>
      </c>
      <c r="C6" s="53" t="s">
        <v>42</v>
      </c>
      <c r="D6" s="63" t="s">
        <v>104</v>
      </c>
      <c r="E6" s="64" t="s">
        <v>68</v>
      </c>
      <c r="F6" s="65"/>
      <c r="G6" s="65" t="s">
        <v>69</v>
      </c>
      <c r="H6" s="60" t="s">
        <v>70</v>
      </c>
      <c r="I6" s="25" t="s">
        <v>49</v>
      </c>
      <c r="J6" s="25"/>
      <c r="K6" s="72"/>
      <c r="L6" s="112">
        <v>36.97</v>
      </c>
      <c r="M6" s="49">
        <f aca="true" t="shared" si="0" ref="M6:M25">L6</f>
        <v>36.97</v>
      </c>
      <c r="N6" s="56">
        <f aca="true" t="shared" si="1" ref="N6:N25">L6-L$6</f>
        <v>0</v>
      </c>
      <c r="O6" s="6" t="s">
        <v>44</v>
      </c>
      <c r="P6" s="3"/>
      <c r="Q6" s="41"/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8">
        <v>157</v>
      </c>
      <c r="C7" s="8" t="s">
        <v>43</v>
      </c>
      <c r="D7" s="19" t="s">
        <v>90</v>
      </c>
      <c r="E7" s="48" t="s">
        <v>68</v>
      </c>
      <c r="F7" s="20"/>
      <c r="G7" s="20"/>
      <c r="H7" s="11" t="s">
        <v>70</v>
      </c>
      <c r="I7" s="11" t="s">
        <v>91</v>
      </c>
      <c r="J7" s="11"/>
      <c r="K7" s="55"/>
      <c r="L7" s="113" t="s">
        <v>150</v>
      </c>
      <c r="M7" s="43" t="str">
        <f t="shared" si="0"/>
        <v>38,27</v>
      </c>
      <c r="N7" s="56">
        <f t="shared" si="1"/>
        <v>1.3000000000000043</v>
      </c>
      <c r="O7" s="6" t="s">
        <v>45</v>
      </c>
      <c r="P7" s="3"/>
      <c r="Q7" s="41"/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8">
        <v>159</v>
      </c>
      <c r="C8" s="8" t="s">
        <v>43</v>
      </c>
      <c r="D8" s="19" t="s">
        <v>72</v>
      </c>
      <c r="E8" s="48" t="s">
        <v>68</v>
      </c>
      <c r="F8" s="20"/>
      <c r="G8" s="20"/>
      <c r="H8" s="11" t="s">
        <v>73</v>
      </c>
      <c r="I8" s="11" t="s">
        <v>74</v>
      </c>
      <c r="J8" s="11"/>
      <c r="K8" s="55"/>
      <c r="L8" s="108">
        <v>38.36</v>
      </c>
      <c r="M8" s="43">
        <f t="shared" si="0"/>
        <v>38.36</v>
      </c>
      <c r="N8" s="56">
        <f t="shared" si="1"/>
        <v>1.3900000000000006</v>
      </c>
      <c r="O8" s="6" t="s">
        <v>45</v>
      </c>
      <c r="P8" s="3"/>
      <c r="Q8" s="41"/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4</v>
      </c>
      <c r="B9" s="8">
        <v>161</v>
      </c>
      <c r="C9" s="8" t="s">
        <v>43</v>
      </c>
      <c r="D9" s="19" t="s">
        <v>103</v>
      </c>
      <c r="E9" s="48" t="s">
        <v>68</v>
      </c>
      <c r="F9" s="20"/>
      <c r="G9" s="20" t="s">
        <v>69</v>
      </c>
      <c r="H9" s="11" t="s">
        <v>70</v>
      </c>
      <c r="I9" s="11" t="s">
        <v>49</v>
      </c>
      <c r="J9" s="11"/>
      <c r="K9" s="55"/>
      <c r="L9" s="108">
        <v>38.51</v>
      </c>
      <c r="M9" s="43">
        <f t="shared" si="0"/>
        <v>38.51</v>
      </c>
      <c r="N9" s="56">
        <f t="shared" si="1"/>
        <v>1.5399999999999991</v>
      </c>
      <c r="O9" s="6" t="s">
        <v>45</v>
      </c>
      <c r="P9" s="3"/>
      <c r="Q9" s="41"/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5</v>
      </c>
      <c r="B10" s="8">
        <v>162</v>
      </c>
      <c r="C10" s="8" t="s">
        <v>43</v>
      </c>
      <c r="D10" s="19" t="s">
        <v>95</v>
      </c>
      <c r="E10" s="48" t="s">
        <v>68</v>
      </c>
      <c r="F10" s="20"/>
      <c r="G10" s="20" t="s">
        <v>69</v>
      </c>
      <c r="H10" s="11" t="s">
        <v>70</v>
      </c>
      <c r="I10" s="11" t="s">
        <v>96</v>
      </c>
      <c r="J10" s="11"/>
      <c r="K10" s="55"/>
      <c r="L10" s="108">
        <v>39.03</v>
      </c>
      <c r="M10" s="43">
        <f t="shared" si="0"/>
        <v>39.03</v>
      </c>
      <c r="N10" s="56">
        <f t="shared" si="1"/>
        <v>2.0600000000000023</v>
      </c>
      <c r="O10" s="6" t="s">
        <v>45</v>
      </c>
      <c r="P10" s="3"/>
      <c r="Q10" s="41"/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6</v>
      </c>
      <c r="B11" s="8">
        <v>163</v>
      </c>
      <c r="C11" s="8" t="s">
        <v>42</v>
      </c>
      <c r="D11" s="19" t="s">
        <v>99</v>
      </c>
      <c r="E11" s="48" t="s">
        <v>68</v>
      </c>
      <c r="F11" s="20"/>
      <c r="G11" s="20" t="s">
        <v>69</v>
      </c>
      <c r="H11" s="11" t="s">
        <v>70</v>
      </c>
      <c r="I11" s="11" t="s">
        <v>91</v>
      </c>
      <c r="J11" s="11"/>
      <c r="K11" s="10"/>
      <c r="L11" s="108">
        <v>39.62</v>
      </c>
      <c r="M11" s="43">
        <f t="shared" si="0"/>
        <v>39.62</v>
      </c>
      <c r="N11" s="56">
        <f t="shared" si="1"/>
        <v>2.6499999999999986</v>
      </c>
      <c r="O11" s="6" t="s">
        <v>45</v>
      </c>
      <c r="P11" s="3"/>
      <c r="Q11" s="41"/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7</v>
      </c>
      <c r="B12" s="8">
        <v>158</v>
      </c>
      <c r="C12" s="8" t="s">
        <v>43</v>
      </c>
      <c r="D12" s="19" t="s">
        <v>105</v>
      </c>
      <c r="E12" s="48" t="s">
        <v>68</v>
      </c>
      <c r="F12" s="20"/>
      <c r="G12" s="20"/>
      <c r="H12" s="11" t="s">
        <v>73</v>
      </c>
      <c r="I12" s="11" t="s">
        <v>56</v>
      </c>
      <c r="J12" s="11"/>
      <c r="K12" s="55"/>
      <c r="L12" s="108">
        <v>39.77</v>
      </c>
      <c r="M12" s="43">
        <f t="shared" si="0"/>
        <v>39.77</v>
      </c>
      <c r="N12" s="56">
        <f t="shared" si="1"/>
        <v>2.8000000000000043</v>
      </c>
      <c r="O12" s="6" t="s">
        <v>45</v>
      </c>
      <c r="P12" s="3"/>
      <c r="Q12" s="41"/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8</v>
      </c>
      <c r="B13" s="8">
        <v>152</v>
      </c>
      <c r="C13" s="8" t="s">
        <v>42</v>
      </c>
      <c r="D13" s="19" t="s">
        <v>78</v>
      </c>
      <c r="E13" s="48" t="s">
        <v>68</v>
      </c>
      <c r="F13" s="20"/>
      <c r="G13" s="20"/>
      <c r="H13" s="11" t="s">
        <v>79</v>
      </c>
      <c r="I13" s="11" t="s">
        <v>80</v>
      </c>
      <c r="J13" s="11"/>
      <c r="K13" s="10"/>
      <c r="L13" s="108">
        <v>40.06</v>
      </c>
      <c r="M13" s="43">
        <f t="shared" si="0"/>
        <v>40.06</v>
      </c>
      <c r="N13" s="56">
        <f t="shared" si="1"/>
        <v>3.0900000000000034</v>
      </c>
      <c r="O13" s="6" t="s">
        <v>45</v>
      </c>
      <c r="P13" s="3"/>
      <c r="Q13" s="41"/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9</v>
      </c>
      <c r="B14" s="8">
        <v>156</v>
      </c>
      <c r="C14" s="8" t="s">
        <v>43</v>
      </c>
      <c r="D14" s="19" t="s">
        <v>100</v>
      </c>
      <c r="E14" s="48" t="s">
        <v>68</v>
      </c>
      <c r="F14" s="20"/>
      <c r="G14" s="20"/>
      <c r="H14" s="11" t="s">
        <v>83</v>
      </c>
      <c r="I14" s="11" t="s">
        <v>84</v>
      </c>
      <c r="J14" s="11"/>
      <c r="K14" s="55"/>
      <c r="L14" s="108">
        <v>40.17</v>
      </c>
      <c r="M14" s="43">
        <f t="shared" si="0"/>
        <v>40.17</v>
      </c>
      <c r="N14" s="56">
        <f t="shared" si="1"/>
        <v>3.200000000000003</v>
      </c>
      <c r="O14" s="6" t="s">
        <v>45</v>
      </c>
      <c r="P14" s="3"/>
      <c r="Q14" s="41"/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10</v>
      </c>
      <c r="B15" s="8">
        <v>153</v>
      </c>
      <c r="C15" s="8" t="s">
        <v>42</v>
      </c>
      <c r="D15" s="19" t="s">
        <v>87</v>
      </c>
      <c r="E15" s="48" t="s">
        <v>68</v>
      </c>
      <c r="F15" s="20"/>
      <c r="G15" s="20"/>
      <c r="H15" s="11" t="s">
        <v>88</v>
      </c>
      <c r="I15" s="11" t="s">
        <v>89</v>
      </c>
      <c r="J15" s="11"/>
      <c r="K15" s="10"/>
      <c r="L15" s="113" t="s">
        <v>149</v>
      </c>
      <c r="M15" s="43" t="str">
        <f t="shared" si="0"/>
        <v>40,55</v>
      </c>
      <c r="N15" s="56">
        <f t="shared" si="1"/>
        <v>3.5799999999999983</v>
      </c>
      <c r="O15" s="6" t="s">
        <v>45</v>
      </c>
      <c r="P15" s="3"/>
      <c r="Q15" s="41"/>
      <c r="R15" s="41"/>
      <c r="S15" s="4"/>
      <c r="T15" s="4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11</v>
      </c>
      <c r="B16" s="8">
        <v>151</v>
      </c>
      <c r="C16" s="8" t="s">
        <v>42</v>
      </c>
      <c r="D16" s="19" t="s">
        <v>67</v>
      </c>
      <c r="E16" s="48" t="s">
        <v>68</v>
      </c>
      <c r="F16" s="20"/>
      <c r="G16" s="20" t="s">
        <v>69</v>
      </c>
      <c r="H16" s="11" t="s">
        <v>70</v>
      </c>
      <c r="I16" s="11" t="s">
        <v>71</v>
      </c>
      <c r="J16" s="11"/>
      <c r="K16" s="10"/>
      <c r="L16" s="108">
        <v>40.68</v>
      </c>
      <c r="M16" s="43">
        <f t="shared" si="0"/>
        <v>40.68</v>
      </c>
      <c r="N16" s="56">
        <f t="shared" si="1"/>
        <v>3.710000000000001</v>
      </c>
      <c r="O16" s="6" t="s">
        <v>45</v>
      </c>
      <c r="P16" s="3"/>
      <c r="Q16" s="41"/>
      <c r="R16" s="41"/>
      <c r="S16" s="4"/>
      <c r="T16" s="4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12</v>
      </c>
      <c r="B17" s="8">
        <v>160</v>
      </c>
      <c r="C17" s="8" t="s">
        <v>43</v>
      </c>
      <c r="D17" s="19" t="s">
        <v>77</v>
      </c>
      <c r="E17" s="48" t="s">
        <v>68</v>
      </c>
      <c r="F17" s="20"/>
      <c r="G17" s="20"/>
      <c r="H17" s="11" t="s">
        <v>70</v>
      </c>
      <c r="I17" s="11" t="s">
        <v>71</v>
      </c>
      <c r="J17" s="11"/>
      <c r="K17" s="55"/>
      <c r="L17" s="108">
        <v>41.05</v>
      </c>
      <c r="M17" s="43">
        <f t="shared" si="0"/>
        <v>41.05</v>
      </c>
      <c r="N17" s="56">
        <f t="shared" si="1"/>
        <v>4.079999999999998</v>
      </c>
      <c r="O17" s="6" t="str">
        <f>IF(L17&lt;=40.2,"КМС",IF(L17&lt;=41.8,"I разр.",IF(L17&lt;=42.3,"II разр.",IF(L17&lt;=43.4,"III разр.",IF(L17&lt;=44,"I юн.",IF(L17&lt;=55,"II юн.",IF(L17&lt;=58,"III юн.","")))))))</f>
        <v>I разр.</v>
      </c>
      <c r="P17" s="3"/>
      <c r="Q17" s="41"/>
      <c r="R17" s="41"/>
      <c r="S17" s="4"/>
      <c r="T17" s="4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13</v>
      </c>
      <c r="B18" s="8">
        <v>164</v>
      </c>
      <c r="C18" s="8" t="s">
        <v>43</v>
      </c>
      <c r="D18" s="19" t="s">
        <v>98</v>
      </c>
      <c r="E18" s="48" t="s">
        <v>68</v>
      </c>
      <c r="F18" s="20"/>
      <c r="G18" s="20"/>
      <c r="H18" s="11" t="s">
        <v>93</v>
      </c>
      <c r="I18" s="11" t="s">
        <v>94</v>
      </c>
      <c r="J18" s="11"/>
      <c r="K18" s="55"/>
      <c r="L18" s="108">
        <v>41.88</v>
      </c>
      <c r="M18" s="43">
        <f t="shared" si="0"/>
        <v>41.88</v>
      </c>
      <c r="N18" s="56">
        <f t="shared" si="1"/>
        <v>4.910000000000004</v>
      </c>
      <c r="O18" s="6" t="s">
        <v>59</v>
      </c>
      <c r="P18" s="3"/>
      <c r="Q18" s="41"/>
      <c r="R18" s="41"/>
      <c r="S18" s="4"/>
      <c r="T18" s="4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14</v>
      </c>
      <c r="B19" s="8">
        <v>165</v>
      </c>
      <c r="C19" s="8" t="s">
        <v>42</v>
      </c>
      <c r="D19" s="19" t="s">
        <v>92</v>
      </c>
      <c r="E19" s="48" t="s">
        <v>68</v>
      </c>
      <c r="F19" s="20"/>
      <c r="G19" s="20"/>
      <c r="H19" s="11" t="s">
        <v>93</v>
      </c>
      <c r="I19" s="11" t="s">
        <v>94</v>
      </c>
      <c r="J19" s="11"/>
      <c r="K19" s="10"/>
      <c r="L19" s="108">
        <v>42.28</v>
      </c>
      <c r="M19" s="43">
        <f t="shared" si="0"/>
        <v>42.28</v>
      </c>
      <c r="N19" s="56">
        <f t="shared" si="1"/>
        <v>5.310000000000002</v>
      </c>
      <c r="O19" s="6" t="s">
        <v>59</v>
      </c>
      <c r="P19" s="3"/>
      <c r="Q19" s="41"/>
      <c r="R19" s="41"/>
      <c r="S19" s="4"/>
      <c r="T19" s="4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15</v>
      </c>
      <c r="B20" s="8">
        <v>168</v>
      </c>
      <c r="C20" s="8" t="s">
        <v>43</v>
      </c>
      <c r="D20" s="19" t="s">
        <v>81</v>
      </c>
      <c r="E20" s="48" t="s">
        <v>68</v>
      </c>
      <c r="F20" s="20"/>
      <c r="G20" s="20" t="s">
        <v>69</v>
      </c>
      <c r="H20" s="11" t="s">
        <v>70</v>
      </c>
      <c r="I20" s="11" t="s">
        <v>71</v>
      </c>
      <c r="J20" s="11"/>
      <c r="K20" s="55"/>
      <c r="L20" s="108">
        <v>42.98</v>
      </c>
      <c r="M20" s="43">
        <f t="shared" si="0"/>
        <v>42.98</v>
      </c>
      <c r="N20" s="56">
        <f t="shared" si="1"/>
        <v>6.009999999999998</v>
      </c>
      <c r="O20" s="6" t="s">
        <v>59</v>
      </c>
      <c r="P20" s="3"/>
      <c r="Q20" s="41"/>
      <c r="R20" s="41"/>
      <c r="S20" s="4"/>
      <c r="T20" s="4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16</v>
      </c>
      <c r="B21" s="8">
        <v>154</v>
      </c>
      <c r="C21" s="8" t="s">
        <v>42</v>
      </c>
      <c r="D21" s="19" t="s">
        <v>97</v>
      </c>
      <c r="E21" s="48" t="s">
        <v>68</v>
      </c>
      <c r="F21" s="20"/>
      <c r="G21" s="20"/>
      <c r="H21" s="11" t="s">
        <v>88</v>
      </c>
      <c r="I21" s="19" t="s">
        <v>89</v>
      </c>
      <c r="J21" s="11"/>
      <c r="K21" s="10"/>
      <c r="L21" s="108">
        <v>43.33</v>
      </c>
      <c r="M21" s="43">
        <f t="shared" si="0"/>
        <v>43.33</v>
      </c>
      <c r="N21" s="56">
        <f t="shared" si="1"/>
        <v>6.359999999999999</v>
      </c>
      <c r="O21" s="6" t="s">
        <v>59</v>
      </c>
      <c r="P21" s="3"/>
      <c r="Q21" s="41"/>
      <c r="R21" s="41"/>
      <c r="S21" s="4"/>
      <c r="T21" s="4"/>
      <c r="U21" s="4"/>
      <c r="V21" s="4"/>
      <c r="W21" s="12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17</v>
      </c>
      <c r="B22" s="8">
        <v>155</v>
      </c>
      <c r="C22" s="8" t="s">
        <v>42</v>
      </c>
      <c r="D22" s="19" t="s">
        <v>101</v>
      </c>
      <c r="E22" s="48" t="s">
        <v>68</v>
      </c>
      <c r="F22" s="20"/>
      <c r="G22" s="20"/>
      <c r="H22" s="11" t="s">
        <v>88</v>
      </c>
      <c r="I22" s="11" t="s">
        <v>102</v>
      </c>
      <c r="J22" s="11"/>
      <c r="K22" s="10"/>
      <c r="L22" s="108">
        <v>43.49</v>
      </c>
      <c r="M22" s="43">
        <f t="shared" si="0"/>
        <v>43.49</v>
      </c>
      <c r="N22" s="56">
        <f t="shared" si="1"/>
        <v>6.520000000000003</v>
      </c>
      <c r="O22" s="6" t="s">
        <v>144</v>
      </c>
      <c r="P22" s="3"/>
      <c r="Q22" s="41"/>
      <c r="R22" s="41"/>
      <c r="S22" s="4"/>
      <c r="T22" s="4"/>
      <c r="U22" s="4"/>
      <c r="V22" s="4"/>
      <c r="W22" s="12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18</v>
      </c>
      <c r="B23" s="8">
        <v>169</v>
      </c>
      <c r="C23" s="8" t="s">
        <v>43</v>
      </c>
      <c r="D23" s="19" t="s">
        <v>85</v>
      </c>
      <c r="E23" s="48" t="s">
        <v>68</v>
      </c>
      <c r="F23" s="20"/>
      <c r="G23" s="20"/>
      <c r="H23" s="11" t="s">
        <v>46</v>
      </c>
      <c r="I23" s="11" t="s">
        <v>86</v>
      </c>
      <c r="J23" s="11"/>
      <c r="K23" s="55"/>
      <c r="L23" s="108">
        <v>43.8</v>
      </c>
      <c r="M23" s="43">
        <f t="shared" si="0"/>
        <v>43.8</v>
      </c>
      <c r="N23" s="56">
        <f t="shared" si="1"/>
        <v>6.829999999999998</v>
      </c>
      <c r="O23" s="6" t="s">
        <v>144</v>
      </c>
      <c r="P23" s="3"/>
      <c r="Q23" s="41"/>
      <c r="R23" s="41"/>
      <c r="S23" s="4"/>
      <c r="T23" s="4"/>
      <c r="U23" s="4"/>
      <c r="V23" s="4"/>
      <c r="W23" s="12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19</v>
      </c>
      <c r="B24" s="8">
        <v>170</v>
      </c>
      <c r="C24" s="8" t="s">
        <v>42</v>
      </c>
      <c r="D24" s="19" t="s">
        <v>75</v>
      </c>
      <c r="E24" s="48" t="s">
        <v>68</v>
      </c>
      <c r="F24" s="20"/>
      <c r="G24" s="20"/>
      <c r="H24" s="11" t="s">
        <v>46</v>
      </c>
      <c r="I24" s="11" t="s">
        <v>76</v>
      </c>
      <c r="J24" s="11"/>
      <c r="K24" s="10"/>
      <c r="L24" s="108">
        <v>44.52</v>
      </c>
      <c r="M24" s="43">
        <f t="shared" si="0"/>
        <v>44.52</v>
      </c>
      <c r="N24" s="56">
        <f t="shared" si="1"/>
        <v>7.550000000000004</v>
      </c>
      <c r="O24" s="6" t="s">
        <v>144</v>
      </c>
      <c r="P24" s="3"/>
      <c r="Q24" s="41"/>
      <c r="R24" s="41"/>
      <c r="S24" s="4"/>
      <c r="T24" s="4"/>
      <c r="U24" s="4"/>
      <c r="V24" s="4"/>
      <c r="W24" s="12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20</v>
      </c>
      <c r="B25" s="8">
        <v>166</v>
      </c>
      <c r="C25" s="8" t="s">
        <v>42</v>
      </c>
      <c r="D25" s="19" t="s">
        <v>82</v>
      </c>
      <c r="E25" s="48" t="s">
        <v>68</v>
      </c>
      <c r="F25" s="20"/>
      <c r="G25" s="20"/>
      <c r="H25" s="11" t="s">
        <v>83</v>
      </c>
      <c r="I25" s="11" t="s">
        <v>84</v>
      </c>
      <c r="J25" s="11"/>
      <c r="K25" s="10"/>
      <c r="L25" s="108">
        <v>47.33</v>
      </c>
      <c r="M25" s="43">
        <f t="shared" si="0"/>
        <v>47.33</v>
      </c>
      <c r="N25" s="56">
        <f t="shared" si="1"/>
        <v>10.36</v>
      </c>
      <c r="O25" s="6" t="s">
        <v>145</v>
      </c>
      <c r="P25" s="3"/>
      <c r="Q25" s="41"/>
      <c r="R25" s="41"/>
      <c r="S25" s="4"/>
      <c r="T25" s="4"/>
      <c r="U25" s="4"/>
      <c r="V25" s="4"/>
      <c r="W25" s="12"/>
      <c r="X25" s="4"/>
      <c r="Y25" s="4"/>
      <c r="Z25" s="4"/>
      <c r="AA25" s="4"/>
      <c r="AB25" s="4"/>
      <c r="AC25" s="4"/>
      <c r="AD25" s="4"/>
      <c r="AE25" s="4"/>
    </row>
    <row r="26" spans="1:31" ht="6" customHeight="1" thickBot="1">
      <c r="A26" s="84"/>
      <c r="B26" s="85"/>
      <c r="C26" s="85"/>
      <c r="D26" s="86"/>
      <c r="E26" s="87"/>
      <c r="F26" s="88"/>
      <c r="G26" s="88"/>
      <c r="H26" s="89"/>
      <c r="I26" s="86"/>
      <c r="J26" s="89"/>
      <c r="K26" s="90"/>
      <c r="L26" s="114"/>
      <c r="M26" s="91"/>
      <c r="N26" s="92"/>
      <c r="O26" s="84"/>
      <c r="P26" s="3"/>
      <c r="Q26" s="41"/>
      <c r="R26" s="41"/>
      <c r="S26" s="4"/>
      <c r="T26" s="4"/>
      <c r="U26" s="4"/>
      <c r="V26" s="4"/>
      <c r="W26" s="12"/>
      <c r="X26" s="4"/>
      <c r="Y26" s="4"/>
      <c r="Z26" s="4"/>
      <c r="AA26" s="4"/>
      <c r="AB26" s="4"/>
      <c r="AC26" s="4"/>
      <c r="AD26" s="4"/>
      <c r="AE26" s="4"/>
    </row>
    <row r="27" ht="13.5" thickTop="1"/>
    <row r="29" spans="1:15" ht="15">
      <c r="A29" s="80"/>
      <c r="B29" s="79" t="s">
        <v>152</v>
      </c>
      <c r="E29" s="80"/>
      <c r="F29" s="80"/>
      <c r="G29" s="80"/>
      <c r="H29" s="80"/>
      <c r="I29" s="80"/>
      <c r="J29" s="80"/>
      <c r="K29" s="80"/>
      <c r="L29" s="115" t="s">
        <v>54</v>
      </c>
      <c r="M29" s="80"/>
      <c r="N29" s="80"/>
      <c r="O29" s="80"/>
    </row>
    <row r="30" spans="1:15" ht="15">
      <c r="A30" s="80"/>
      <c r="B30" s="79" t="s">
        <v>153</v>
      </c>
      <c r="E30" s="80"/>
      <c r="F30" s="80"/>
      <c r="G30" s="80"/>
      <c r="H30" s="80"/>
      <c r="I30" s="80"/>
      <c r="J30" s="80"/>
      <c r="K30" s="80"/>
      <c r="L30" s="115" t="s">
        <v>151</v>
      </c>
      <c r="M30" s="80"/>
      <c r="N30" s="80"/>
      <c r="O30" s="80"/>
    </row>
    <row r="31" spans="1:15" ht="15">
      <c r="A31" s="80"/>
      <c r="B31" s="79" t="s">
        <v>154</v>
      </c>
      <c r="C31" s="79"/>
      <c r="E31" s="80"/>
      <c r="F31" s="80"/>
      <c r="G31" s="80"/>
      <c r="H31" s="80"/>
      <c r="I31" s="80"/>
      <c r="J31" s="80"/>
      <c r="K31" s="80"/>
      <c r="L31" s="116"/>
      <c r="M31" s="80"/>
      <c r="N31" s="80"/>
      <c r="O31" s="80"/>
    </row>
    <row r="32" spans="1:15" ht="15">
      <c r="A32" s="80"/>
      <c r="B32" s="79"/>
      <c r="C32" s="79"/>
      <c r="E32" s="80"/>
      <c r="F32" s="80"/>
      <c r="G32" s="80"/>
      <c r="H32" s="80"/>
      <c r="I32" s="80"/>
      <c r="J32" s="80"/>
      <c r="K32" s="80"/>
      <c r="L32" s="116"/>
      <c r="M32" s="80"/>
      <c r="N32" s="80"/>
      <c r="O32" s="80"/>
    </row>
    <row r="33" spans="1:15" ht="15">
      <c r="A33" s="80"/>
      <c r="B33" s="79"/>
      <c r="C33" s="79"/>
      <c r="E33" s="80"/>
      <c r="F33" s="80"/>
      <c r="G33" s="80"/>
      <c r="H33" s="80"/>
      <c r="I33" s="80"/>
      <c r="J33" s="80"/>
      <c r="K33" s="80"/>
      <c r="L33" s="116"/>
      <c r="M33" s="80"/>
      <c r="N33" s="80"/>
      <c r="O33" s="80"/>
    </row>
    <row r="36" spans="1:15" ht="12.75">
      <c r="A36" s="129" t="s">
        <v>52</v>
      </c>
      <c r="B36" s="129"/>
      <c r="C36" s="129"/>
      <c r="D36" s="129"/>
      <c r="L36" s="130" t="s">
        <v>53</v>
      </c>
      <c r="M36" s="130"/>
      <c r="N36" s="130"/>
      <c r="O36" s="130"/>
    </row>
    <row r="49" ht="3" customHeight="1"/>
  </sheetData>
  <sheetProtection/>
  <mergeCells count="8">
    <mergeCell ref="A36:D36"/>
    <mergeCell ref="L36:O36"/>
    <mergeCell ref="L4:N4"/>
    <mergeCell ref="C4:J4"/>
    <mergeCell ref="A1:O1"/>
    <mergeCell ref="A2:O2"/>
    <mergeCell ref="A3:D3"/>
    <mergeCell ref="J3:O3"/>
  </mergeCells>
  <printOptions/>
  <pageMargins left="0.7874015748031497" right="0.5905511811023623" top="0.3937007874015748" bottom="1.4566929133858268" header="0.5118110236220472" footer="0.66929133858267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AE37"/>
  <sheetViews>
    <sheetView view="pageBreakPreview" zoomScale="130" zoomScaleSheetLayoutView="130" workbookViewId="0" topLeftCell="A13">
      <selection activeCell="B37" sqref="B37:N3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3.140625" style="1" customWidth="1"/>
    <col min="5" max="5" width="12.8515625" style="1" hidden="1" customWidth="1"/>
    <col min="6" max="7" width="9.8515625" style="1" hidden="1" customWidth="1"/>
    <col min="8" max="8" width="20.28125" style="1" customWidth="1"/>
    <col min="9" max="9" width="24.57421875" style="1" hidden="1" customWidth="1"/>
    <col min="10" max="10" width="16.7109375" style="1" hidden="1" customWidth="1"/>
    <col min="11" max="11" width="0.71875" style="1" customWidth="1"/>
    <col min="12" max="12" width="9.00390625" style="105" customWidth="1"/>
    <col min="13" max="13" width="7.28125" style="1" hidden="1" customWidth="1"/>
    <col min="14" max="14" width="6.71093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6.2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32.25" customHeight="1">
      <c r="A3" s="126" t="s">
        <v>20</v>
      </c>
      <c r="B3" s="126"/>
      <c r="C3" s="126"/>
      <c r="D3" s="126"/>
      <c r="E3" s="111"/>
      <c r="F3" s="111"/>
      <c r="G3" s="111"/>
      <c r="H3" s="111"/>
      <c r="I3" s="111"/>
      <c r="J3" s="127" t="str">
        <f>D_d1</f>
        <v>08 декабря 2012</v>
      </c>
      <c r="K3" s="128"/>
      <c r="L3" s="128"/>
      <c r="M3" s="128"/>
      <c r="N3" s="128"/>
      <c r="O3" s="128"/>
    </row>
    <row r="4" spans="2:31" ht="29.25" customHeight="1">
      <c r="B4" s="36"/>
      <c r="C4" s="123" t="str">
        <f>N_dev</f>
        <v>Девушки старшего возраста</v>
      </c>
      <c r="D4" s="123"/>
      <c r="E4" s="123"/>
      <c r="F4" s="123"/>
      <c r="G4" s="123"/>
      <c r="H4" s="123"/>
      <c r="I4" s="123"/>
      <c r="J4" s="123"/>
      <c r="K4" s="123" t="str">
        <f>const!C9</f>
        <v>500 метров</v>
      </c>
      <c r="L4" s="123"/>
      <c r="M4" s="123"/>
      <c r="N4" s="123"/>
      <c r="O4" s="36"/>
      <c r="P4" s="5"/>
      <c r="Q4" s="1">
        <v>41.5</v>
      </c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82" t="s">
        <v>4</v>
      </c>
      <c r="B5" s="82" t="s">
        <v>0</v>
      </c>
      <c r="C5" s="81" t="s">
        <v>6</v>
      </c>
      <c r="D5" s="82" t="s">
        <v>2</v>
      </c>
      <c r="E5" s="82"/>
      <c r="F5" s="82" t="s">
        <v>1</v>
      </c>
      <c r="G5" s="82"/>
      <c r="H5" s="82" t="s">
        <v>38</v>
      </c>
      <c r="I5" s="82"/>
      <c r="J5" s="82" t="s">
        <v>7</v>
      </c>
      <c r="K5" s="82"/>
      <c r="L5" s="82" t="s">
        <v>3</v>
      </c>
      <c r="M5" s="83" t="s">
        <v>8</v>
      </c>
      <c r="N5" s="83" t="s">
        <v>11</v>
      </c>
      <c r="O5" s="82" t="s">
        <v>5</v>
      </c>
      <c r="P5" s="5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9">
        <v>1</v>
      </c>
      <c r="B6" s="12">
        <v>28</v>
      </c>
      <c r="C6" s="34" t="s">
        <v>43</v>
      </c>
      <c r="D6" s="37" t="s">
        <v>130</v>
      </c>
      <c r="E6" s="58" t="s">
        <v>68</v>
      </c>
      <c r="F6" s="38"/>
      <c r="G6" s="38" t="s">
        <v>69</v>
      </c>
      <c r="H6" s="25" t="s">
        <v>70</v>
      </c>
      <c r="I6" s="31" t="s">
        <v>96</v>
      </c>
      <c r="J6" s="24"/>
      <c r="K6" s="14"/>
      <c r="L6" s="107">
        <v>42.6</v>
      </c>
      <c r="M6" s="42">
        <f aca="true" t="shared" si="0" ref="M6:M26">L6</f>
        <v>42.6</v>
      </c>
      <c r="N6" s="67">
        <f aca="true" t="shared" si="1" ref="N6:N26">L6-L$6</f>
        <v>0</v>
      </c>
      <c r="O6" s="54" t="str">
        <f aca="true" t="shared" si="2" ref="O6:O13">IF(L6&lt;=44.5,"КМС",IF(L6&lt;=48,"I разр.",IF(L6&lt;=51,"II разр.",IF(L6&lt;=56,"III разр.",IF(L6&lt;=62,"I юн.",IF(L6&lt;=66,"II юн.",IF(L6&lt;=70,"III юн.","")))))))</f>
        <v>КМС</v>
      </c>
      <c r="P6" s="5"/>
      <c r="Q6" s="41"/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8">
        <v>31</v>
      </c>
      <c r="C7" s="8" t="s">
        <v>42</v>
      </c>
      <c r="D7" s="19" t="s">
        <v>131</v>
      </c>
      <c r="E7" s="48" t="s">
        <v>68</v>
      </c>
      <c r="F7" s="20"/>
      <c r="G7" s="20"/>
      <c r="H7" s="11" t="s">
        <v>46</v>
      </c>
      <c r="I7" s="21" t="s">
        <v>57</v>
      </c>
      <c r="J7" s="10"/>
      <c r="K7" s="7"/>
      <c r="L7" s="108">
        <v>42.74</v>
      </c>
      <c r="M7" s="43">
        <f t="shared" si="0"/>
        <v>42.74</v>
      </c>
      <c r="N7" s="56">
        <f t="shared" si="1"/>
        <v>0.14000000000000057</v>
      </c>
      <c r="O7" s="54" t="str">
        <f t="shared" si="2"/>
        <v>КМС</v>
      </c>
      <c r="P7" s="5"/>
      <c r="Q7" s="41"/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8">
        <v>36</v>
      </c>
      <c r="C8" s="8" t="s">
        <v>43</v>
      </c>
      <c r="D8" s="19" t="s">
        <v>126</v>
      </c>
      <c r="E8" s="48" t="s">
        <v>68</v>
      </c>
      <c r="F8" s="20"/>
      <c r="G8" s="20"/>
      <c r="H8" s="11" t="s">
        <v>127</v>
      </c>
      <c r="I8" s="21"/>
      <c r="J8" s="10"/>
      <c r="K8" s="13"/>
      <c r="L8" s="108">
        <v>42.82</v>
      </c>
      <c r="M8" s="43">
        <f t="shared" si="0"/>
        <v>42.82</v>
      </c>
      <c r="N8" s="56">
        <f t="shared" si="1"/>
        <v>0.21999999999999886</v>
      </c>
      <c r="O8" s="54" t="str">
        <f t="shared" si="2"/>
        <v>КМС</v>
      </c>
      <c r="P8" s="5"/>
      <c r="Q8" s="41"/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8">
        <v>32</v>
      </c>
      <c r="C9" s="8" t="s">
        <v>42</v>
      </c>
      <c r="D9" s="19" t="s">
        <v>128</v>
      </c>
      <c r="E9" s="48" t="s">
        <v>68</v>
      </c>
      <c r="F9" s="20"/>
      <c r="G9" s="20" t="s">
        <v>69</v>
      </c>
      <c r="H9" s="11" t="s">
        <v>70</v>
      </c>
      <c r="I9" s="21" t="s">
        <v>129</v>
      </c>
      <c r="J9" s="10"/>
      <c r="K9" s="7"/>
      <c r="L9" s="108">
        <v>42.85</v>
      </c>
      <c r="M9" s="43">
        <f t="shared" si="0"/>
        <v>42.85</v>
      </c>
      <c r="N9" s="56">
        <f t="shared" si="1"/>
        <v>0.25</v>
      </c>
      <c r="O9" s="54" t="str">
        <f t="shared" si="2"/>
        <v>КМС</v>
      </c>
      <c r="P9" s="5"/>
      <c r="Q9" s="41"/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8">
        <v>43</v>
      </c>
      <c r="C10" s="8" t="s">
        <v>42</v>
      </c>
      <c r="D10" s="19" t="s">
        <v>125</v>
      </c>
      <c r="E10" s="48" t="s">
        <v>68</v>
      </c>
      <c r="F10" s="20" t="s">
        <v>45</v>
      </c>
      <c r="G10" s="20" t="s">
        <v>69</v>
      </c>
      <c r="H10" s="11" t="s">
        <v>70</v>
      </c>
      <c r="I10" s="21" t="s">
        <v>71</v>
      </c>
      <c r="J10" s="10"/>
      <c r="K10" s="7"/>
      <c r="L10" s="108">
        <v>42.89</v>
      </c>
      <c r="M10" s="43">
        <f t="shared" si="0"/>
        <v>42.89</v>
      </c>
      <c r="N10" s="56">
        <f t="shared" si="1"/>
        <v>0.28999999999999915</v>
      </c>
      <c r="O10" s="54" t="str">
        <f t="shared" si="2"/>
        <v>КМС</v>
      </c>
      <c r="P10" s="5"/>
      <c r="Q10" s="41"/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8">
        <v>35</v>
      </c>
      <c r="C11" s="8" t="s">
        <v>43</v>
      </c>
      <c r="D11" s="19" t="s">
        <v>124</v>
      </c>
      <c r="E11" s="48" t="s">
        <v>68</v>
      </c>
      <c r="F11" s="20"/>
      <c r="G11" s="20"/>
      <c r="H11" s="11" t="s">
        <v>70</v>
      </c>
      <c r="I11" s="21" t="s">
        <v>49</v>
      </c>
      <c r="J11" s="10"/>
      <c r="K11" s="13"/>
      <c r="L11" s="108">
        <v>43.32</v>
      </c>
      <c r="M11" s="43">
        <f t="shared" si="0"/>
        <v>43.32</v>
      </c>
      <c r="N11" s="56">
        <f t="shared" si="1"/>
        <v>0.7199999999999989</v>
      </c>
      <c r="O11" s="54" t="str">
        <f t="shared" si="2"/>
        <v>КМС</v>
      </c>
      <c r="P11" s="5"/>
      <c r="Q11" s="41"/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8">
        <v>21</v>
      </c>
      <c r="C12" s="8" t="s">
        <v>43</v>
      </c>
      <c r="D12" s="19" t="s">
        <v>122</v>
      </c>
      <c r="E12" s="48" t="s">
        <v>68</v>
      </c>
      <c r="F12" s="20"/>
      <c r="G12" s="20"/>
      <c r="H12" s="11" t="s">
        <v>83</v>
      </c>
      <c r="I12" s="21" t="s">
        <v>117</v>
      </c>
      <c r="J12" s="10"/>
      <c r="K12" s="13"/>
      <c r="L12" s="108">
        <v>43.36</v>
      </c>
      <c r="M12" s="43">
        <f t="shared" si="0"/>
        <v>43.36</v>
      </c>
      <c r="N12" s="56">
        <f t="shared" si="1"/>
        <v>0.759999999999998</v>
      </c>
      <c r="O12" s="54" t="str">
        <f t="shared" si="2"/>
        <v>КМС</v>
      </c>
      <c r="P12" s="5"/>
      <c r="Q12" s="41"/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>
        <v>8</v>
      </c>
      <c r="B13" s="8">
        <v>30</v>
      </c>
      <c r="C13" s="8" t="s">
        <v>43</v>
      </c>
      <c r="D13" s="19" t="s">
        <v>132</v>
      </c>
      <c r="E13" s="48" t="s">
        <v>68</v>
      </c>
      <c r="F13" s="20"/>
      <c r="G13" s="20" t="s">
        <v>69</v>
      </c>
      <c r="H13" s="11" t="s">
        <v>70</v>
      </c>
      <c r="I13" s="21" t="s">
        <v>96</v>
      </c>
      <c r="J13" s="10"/>
      <c r="K13" s="13"/>
      <c r="L13" s="108">
        <v>43.57</v>
      </c>
      <c r="M13" s="43">
        <f t="shared" si="0"/>
        <v>43.57</v>
      </c>
      <c r="N13" s="56">
        <f t="shared" si="1"/>
        <v>0.9699999999999989</v>
      </c>
      <c r="O13" s="54" t="str">
        <f t="shared" si="2"/>
        <v>КМС</v>
      </c>
      <c r="P13" s="5"/>
      <c r="Q13" s="41"/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6">
        <v>9</v>
      </c>
      <c r="B14" s="8">
        <v>40</v>
      </c>
      <c r="C14" s="8" t="s">
        <v>43</v>
      </c>
      <c r="D14" s="19" t="s">
        <v>118</v>
      </c>
      <c r="E14" s="48" t="s">
        <v>68</v>
      </c>
      <c r="F14" s="20"/>
      <c r="G14" s="20"/>
      <c r="H14" s="11" t="s">
        <v>110</v>
      </c>
      <c r="I14" s="21" t="s">
        <v>119</v>
      </c>
      <c r="J14" s="10"/>
      <c r="K14" s="13"/>
      <c r="L14" s="108">
        <v>44.3</v>
      </c>
      <c r="M14" s="43">
        <f t="shared" si="0"/>
        <v>44.3</v>
      </c>
      <c r="N14" s="56">
        <f t="shared" si="1"/>
        <v>1.6999999999999957</v>
      </c>
      <c r="O14" s="54" t="s">
        <v>59</v>
      </c>
      <c r="P14" s="5"/>
      <c r="Q14" s="41"/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6">
        <v>10</v>
      </c>
      <c r="B15" s="8">
        <v>29</v>
      </c>
      <c r="C15" s="8" t="s">
        <v>43</v>
      </c>
      <c r="D15" s="19" t="s">
        <v>107</v>
      </c>
      <c r="E15" s="48" t="s">
        <v>68</v>
      </c>
      <c r="F15" s="20"/>
      <c r="G15" s="20" t="s">
        <v>69</v>
      </c>
      <c r="H15" s="11" t="s">
        <v>70</v>
      </c>
      <c r="I15" s="21" t="s">
        <v>96</v>
      </c>
      <c r="J15" s="10"/>
      <c r="K15" s="13"/>
      <c r="L15" s="108">
        <v>44.48</v>
      </c>
      <c r="M15" s="43">
        <f t="shared" si="0"/>
        <v>44.48</v>
      </c>
      <c r="N15" s="56">
        <f t="shared" si="1"/>
        <v>1.8799999999999955</v>
      </c>
      <c r="O15" s="54" t="s">
        <v>59</v>
      </c>
      <c r="P15" s="5"/>
      <c r="Q15" s="41"/>
      <c r="R15" s="41"/>
      <c r="S15" s="4"/>
      <c r="T15" s="4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6">
        <v>11</v>
      </c>
      <c r="B16" s="8">
        <v>34</v>
      </c>
      <c r="C16" s="8" t="s">
        <v>43</v>
      </c>
      <c r="D16" s="19" t="s">
        <v>113</v>
      </c>
      <c r="E16" s="48" t="s">
        <v>68</v>
      </c>
      <c r="F16" s="20"/>
      <c r="G16" s="20" t="s">
        <v>69</v>
      </c>
      <c r="H16" s="11" t="s">
        <v>70</v>
      </c>
      <c r="I16" s="21" t="s">
        <v>49</v>
      </c>
      <c r="J16" s="10"/>
      <c r="K16" s="13"/>
      <c r="L16" s="108">
        <v>44.61</v>
      </c>
      <c r="M16" s="43">
        <f t="shared" si="0"/>
        <v>44.61</v>
      </c>
      <c r="N16" s="56">
        <f t="shared" si="1"/>
        <v>2.009999999999998</v>
      </c>
      <c r="O16" s="54" t="str">
        <f aca="true" t="shared" si="3" ref="O16:O22">IF(L16&lt;=44.5,"КМС",IF(L16&lt;=48,"I разр.",IF(L16&lt;=51,"II разр.",IF(L16&lt;=56,"III разр.",IF(L16&lt;=62,"I юн.",IF(L16&lt;=66,"II юн.",IF(L16&lt;=70,"III юн.","")))))))</f>
        <v>I разр.</v>
      </c>
      <c r="P16" s="5"/>
      <c r="Q16" s="41"/>
      <c r="R16" s="41"/>
      <c r="S16" s="4"/>
      <c r="T16" s="4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6">
        <v>12</v>
      </c>
      <c r="B17" s="8">
        <v>27</v>
      </c>
      <c r="C17" s="8" t="s">
        <v>42</v>
      </c>
      <c r="D17" s="19" t="s">
        <v>114</v>
      </c>
      <c r="E17" s="48" t="s">
        <v>68</v>
      </c>
      <c r="F17" s="20"/>
      <c r="G17" s="20"/>
      <c r="H17" s="11" t="s">
        <v>70</v>
      </c>
      <c r="I17" s="21" t="s">
        <v>49</v>
      </c>
      <c r="J17" s="10"/>
      <c r="K17" s="7"/>
      <c r="L17" s="108">
        <v>44.63</v>
      </c>
      <c r="M17" s="43">
        <f t="shared" si="0"/>
        <v>44.63</v>
      </c>
      <c r="N17" s="56">
        <f t="shared" si="1"/>
        <v>2.030000000000001</v>
      </c>
      <c r="O17" s="54" t="str">
        <f t="shared" si="3"/>
        <v>I разр.</v>
      </c>
      <c r="P17" s="5"/>
      <c r="Q17" s="41"/>
      <c r="R17" s="41"/>
      <c r="S17" s="4"/>
      <c r="T17" s="4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6">
        <v>13</v>
      </c>
      <c r="B18" s="8">
        <v>24</v>
      </c>
      <c r="C18" s="8" t="s">
        <v>43</v>
      </c>
      <c r="D18" s="19" t="s">
        <v>115</v>
      </c>
      <c r="E18" s="48" t="s">
        <v>68</v>
      </c>
      <c r="F18" s="20"/>
      <c r="G18" s="20"/>
      <c r="H18" s="11" t="s">
        <v>47</v>
      </c>
      <c r="I18" s="21" t="s">
        <v>48</v>
      </c>
      <c r="J18" s="10"/>
      <c r="K18" s="13"/>
      <c r="L18" s="108">
        <v>44.72</v>
      </c>
      <c r="M18" s="43">
        <f t="shared" si="0"/>
        <v>44.72</v>
      </c>
      <c r="N18" s="56">
        <f t="shared" si="1"/>
        <v>2.1199999999999974</v>
      </c>
      <c r="O18" s="54" t="str">
        <f t="shared" si="3"/>
        <v>I разр.</v>
      </c>
      <c r="P18" s="5"/>
      <c r="Q18" s="41"/>
      <c r="R18" s="41"/>
      <c r="S18" s="4"/>
      <c r="T18" s="4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6">
        <v>14</v>
      </c>
      <c r="B19" s="8">
        <v>37</v>
      </c>
      <c r="C19" s="8" t="s">
        <v>42</v>
      </c>
      <c r="D19" s="19" t="s">
        <v>120</v>
      </c>
      <c r="E19" s="48" t="s">
        <v>68</v>
      </c>
      <c r="F19" s="20"/>
      <c r="G19" s="20"/>
      <c r="H19" s="11" t="s">
        <v>93</v>
      </c>
      <c r="I19" s="21" t="s">
        <v>121</v>
      </c>
      <c r="J19" s="10"/>
      <c r="K19" s="7"/>
      <c r="L19" s="108">
        <v>44.74</v>
      </c>
      <c r="M19" s="43">
        <f t="shared" si="0"/>
        <v>44.74</v>
      </c>
      <c r="N19" s="56">
        <f t="shared" si="1"/>
        <v>2.1400000000000006</v>
      </c>
      <c r="O19" s="54" t="str">
        <f t="shared" si="3"/>
        <v>I разр.</v>
      </c>
      <c r="P19" s="5"/>
      <c r="Q19" s="41"/>
      <c r="R19" s="41"/>
      <c r="S19" s="4"/>
      <c r="T19" s="4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6">
        <v>15</v>
      </c>
      <c r="B20" s="8">
        <v>26</v>
      </c>
      <c r="C20" s="8" t="s">
        <v>42</v>
      </c>
      <c r="D20" s="19" t="s">
        <v>106</v>
      </c>
      <c r="E20" s="48" t="s">
        <v>68</v>
      </c>
      <c r="F20" s="20"/>
      <c r="G20" s="20"/>
      <c r="H20" s="11" t="s">
        <v>83</v>
      </c>
      <c r="I20" s="21" t="s">
        <v>84</v>
      </c>
      <c r="J20" s="10"/>
      <c r="K20" s="7"/>
      <c r="L20" s="108">
        <v>44.87</v>
      </c>
      <c r="M20" s="43">
        <f t="shared" si="0"/>
        <v>44.87</v>
      </c>
      <c r="N20" s="56">
        <f t="shared" si="1"/>
        <v>2.269999999999996</v>
      </c>
      <c r="O20" s="54" t="str">
        <f t="shared" si="3"/>
        <v>I разр.</v>
      </c>
      <c r="P20" s="5"/>
      <c r="Q20" s="41"/>
      <c r="R20" s="41"/>
      <c r="S20" s="4"/>
      <c r="T20" s="4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</row>
    <row r="21" spans="1:31" ht="15.75" customHeight="1">
      <c r="A21" s="6">
        <v>16</v>
      </c>
      <c r="B21" s="8">
        <v>22</v>
      </c>
      <c r="C21" s="8" t="s">
        <v>42</v>
      </c>
      <c r="D21" s="19" t="s">
        <v>116</v>
      </c>
      <c r="E21" s="48" t="s">
        <v>68</v>
      </c>
      <c r="F21" s="20"/>
      <c r="G21" s="20"/>
      <c r="H21" s="11" t="s">
        <v>83</v>
      </c>
      <c r="I21" s="21" t="s">
        <v>117</v>
      </c>
      <c r="J21" s="10"/>
      <c r="K21" s="7"/>
      <c r="L21" s="108">
        <v>45.03</v>
      </c>
      <c r="M21" s="43">
        <f t="shared" si="0"/>
        <v>45.03</v>
      </c>
      <c r="N21" s="56">
        <f t="shared" si="1"/>
        <v>2.4299999999999997</v>
      </c>
      <c r="O21" s="54" t="str">
        <f t="shared" si="3"/>
        <v>I разр.</v>
      </c>
      <c r="P21" s="5"/>
      <c r="Q21" s="41"/>
      <c r="R21" s="41"/>
      <c r="S21" s="4"/>
      <c r="T21" s="4"/>
      <c r="U21" s="4"/>
      <c r="V21" s="4"/>
      <c r="W21" s="12"/>
      <c r="X21" s="4"/>
      <c r="Y21" s="4"/>
      <c r="Z21" s="4"/>
      <c r="AA21" s="4"/>
      <c r="AB21" s="4"/>
      <c r="AC21" s="4"/>
      <c r="AD21" s="4"/>
      <c r="AE21" s="4"/>
    </row>
    <row r="22" spans="1:31" ht="15.75" customHeight="1">
      <c r="A22" s="6">
        <v>17</v>
      </c>
      <c r="B22" s="8">
        <v>38</v>
      </c>
      <c r="C22" s="8" t="s">
        <v>42</v>
      </c>
      <c r="D22" s="19" t="s">
        <v>123</v>
      </c>
      <c r="E22" s="48" t="s">
        <v>68</v>
      </c>
      <c r="F22" s="20"/>
      <c r="G22" s="20"/>
      <c r="H22" s="11" t="s">
        <v>93</v>
      </c>
      <c r="I22" s="21" t="s">
        <v>121</v>
      </c>
      <c r="J22" s="10"/>
      <c r="K22" s="7"/>
      <c r="L22" s="108">
        <v>45.28</v>
      </c>
      <c r="M22" s="43">
        <f t="shared" si="0"/>
        <v>45.28</v>
      </c>
      <c r="N22" s="56">
        <f t="shared" si="1"/>
        <v>2.6799999999999997</v>
      </c>
      <c r="O22" s="54" t="str">
        <f t="shared" si="3"/>
        <v>I разр.</v>
      </c>
      <c r="P22" s="5"/>
      <c r="Q22" s="41"/>
      <c r="R22" s="41"/>
      <c r="S22" s="4"/>
      <c r="T22" s="4"/>
      <c r="U22" s="4"/>
      <c r="V22" s="4"/>
      <c r="W22" s="12"/>
      <c r="X22" s="4"/>
      <c r="Y22" s="4"/>
      <c r="Z22" s="4"/>
      <c r="AA22" s="4"/>
      <c r="AB22" s="4"/>
      <c r="AC22" s="4"/>
      <c r="AD22" s="4"/>
      <c r="AE22" s="4"/>
    </row>
    <row r="23" spans="1:31" ht="15.75" customHeight="1">
      <c r="A23" s="6">
        <v>18</v>
      </c>
      <c r="B23" s="8">
        <v>42</v>
      </c>
      <c r="C23" s="8" t="s">
        <v>43</v>
      </c>
      <c r="D23" s="19" t="s">
        <v>109</v>
      </c>
      <c r="E23" s="48" t="s">
        <v>68</v>
      </c>
      <c r="F23" s="20"/>
      <c r="G23" s="20"/>
      <c r="H23" s="11" t="s">
        <v>110</v>
      </c>
      <c r="I23" s="21" t="s">
        <v>102</v>
      </c>
      <c r="J23" s="10"/>
      <c r="K23" s="13"/>
      <c r="L23" s="108">
        <v>47.14</v>
      </c>
      <c r="M23" s="43">
        <f t="shared" si="0"/>
        <v>47.14</v>
      </c>
      <c r="N23" s="56">
        <f t="shared" si="1"/>
        <v>4.539999999999999</v>
      </c>
      <c r="O23" s="54" t="s">
        <v>144</v>
      </c>
      <c r="P23" s="5"/>
      <c r="Q23" s="41"/>
      <c r="R23" s="41"/>
      <c r="S23" s="4"/>
      <c r="T23" s="4"/>
      <c r="U23" s="4"/>
      <c r="V23" s="4"/>
      <c r="W23" s="12"/>
      <c r="X23" s="4"/>
      <c r="Y23" s="4"/>
      <c r="Z23" s="4"/>
      <c r="AA23" s="4"/>
      <c r="AB23" s="4"/>
      <c r="AC23" s="4"/>
      <c r="AD23" s="4"/>
      <c r="AE23" s="4"/>
    </row>
    <row r="24" spans="1:31" ht="15.75" customHeight="1">
      <c r="A24" s="6">
        <v>19</v>
      </c>
      <c r="B24" s="8">
        <v>33</v>
      </c>
      <c r="C24" s="8" t="s">
        <v>42</v>
      </c>
      <c r="D24" s="19" t="s">
        <v>108</v>
      </c>
      <c r="E24" s="48" t="s">
        <v>68</v>
      </c>
      <c r="F24" s="20"/>
      <c r="G24" s="20" t="s">
        <v>69</v>
      </c>
      <c r="H24" s="11" t="s">
        <v>70</v>
      </c>
      <c r="I24" s="21" t="s">
        <v>71</v>
      </c>
      <c r="J24" s="10"/>
      <c r="K24" s="7"/>
      <c r="L24" s="108">
        <v>47.33</v>
      </c>
      <c r="M24" s="43">
        <f t="shared" si="0"/>
        <v>47.33</v>
      </c>
      <c r="N24" s="56">
        <f t="shared" si="1"/>
        <v>4.729999999999997</v>
      </c>
      <c r="O24" s="54" t="s">
        <v>144</v>
      </c>
      <c r="P24" s="5"/>
      <c r="Q24" s="41"/>
      <c r="R24" s="41"/>
      <c r="S24" s="4"/>
      <c r="T24" s="4"/>
      <c r="U24" s="4"/>
      <c r="V24" s="4"/>
      <c r="W24" s="12"/>
      <c r="X24" s="4"/>
      <c r="Y24" s="4"/>
      <c r="Z24" s="4"/>
      <c r="AA24" s="4"/>
      <c r="AB24" s="4"/>
      <c r="AC24" s="4"/>
      <c r="AD24" s="4"/>
      <c r="AE24" s="4"/>
    </row>
    <row r="25" spans="1:31" ht="15.75" customHeight="1">
      <c r="A25" s="6">
        <v>20</v>
      </c>
      <c r="B25" s="8">
        <v>39</v>
      </c>
      <c r="C25" s="8" t="s">
        <v>42</v>
      </c>
      <c r="D25" s="19" t="s">
        <v>111</v>
      </c>
      <c r="E25" s="48" t="s">
        <v>68</v>
      </c>
      <c r="F25" s="20"/>
      <c r="G25" s="20"/>
      <c r="H25" s="11" t="s">
        <v>93</v>
      </c>
      <c r="I25" s="21" t="s">
        <v>112</v>
      </c>
      <c r="J25" s="10"/>
      <c r="K25" s="7"/>
      <c r="L25" s="108">
        <v>49.72</v>
      </c>
      <c r="M25" s="43">
        <f t="shared" si="0"/>
        <v>49.72</v>
      </c>
      <c r="N25" s="56">
        <f t="shared" si="1"/>
        <v>7.119999999999997</v>
      </c>
      <c r="O25" s="54" t="s">
        <v>145</v>
      </c>
      <c r="P25" s="5"/>
      <c r="Q25" s="41"/>
      <c r="R25" s="41"/>
      <c r="S25" s="4"/>
      <c r="T25" s="4"/>
      <c r="U25" s="4"/>
      <c r="V25" s="4"/>
      <c r="W25" s="12"/>
      <c r="X25" s="4"/>
      <c r="Y25" s="4"/>
      <c r="Z25" s="4"/>
      <c r="AA25" s="4"/>
      <c r="AB25" s="4"/>
      <c r="AC25" s="4"/>
      <c r="AD25" s="4"/>
      <c r="AE25" s="4"/>
    </row>
    <row r="26" spans="1:31" ht="15.75" customHeight="1">
      <c r="A26" s="6">
        <v>21</v>
      </c>
      <c r="B26" s="8">
        <v>41</v>
      </c>
      <c r="C26" s="8" t="s">
        <v>42</v>
      </c>
      <c r="D26" s="19" t="s">
        <v>133</v>
      </c>
      <c r="E26" s="48" t="s">
        <v>68</v>
      </c>
      <c r="F26" s="20"/>
      <c r="G26" s="20"/>
      <c r="H26" s="11" t="s">
        <v>110</v>
      </c>
      <c r="I26" s="21" t="s">
        <v>134</v>
      </c>
      <c r="J26" s="10"/>
      <c r="K26" s="7"/>
      <c r="L26" s="108">
        <v>65.07</v>
      </c>
      <c r="M26" s="43">
        <f t="shared" si="0"/>
        <v>65.07</v>
      </c>
      <c r="N26" s="56">
        <f t="shared" si="1"/>
        <v>22.46999999999999</v>
      </c>
      <c r="O26" s="54" t="s">
        <v>146</v>
      </c>
      <c r="P26" s="5"/>
      <c r="Q26" s="41"/>
      <c r="R26" s="41"/>
      <c r="S26" s="4"/>
      <c r="T26" s="4"/>
      <c r="U26" s="4"/>
      <c r="V26" s="4"/>
      <c r="W26" s="12"/>
      <c r="X26" s="4"/>
      <c r="Y26" s="4"/>
      <c r="Z26" s="4"/>
      <c r="AA26" s="4"/>
      <c r="AB26" s="4"/>
      <c r="AC26" s="4"/>
      <c r="AD26" s="4"/>
      <c r="AE26" s="4"/>
    </row>
    <row r="27" spans="1:31" ht="6.75" customHeight="1" thickBot="1">
      <c r="A27" s="16"/>
      <c r="B27" s="18"/>
      <c r="C27" s="18"/>
      <c r="D27" s="29"/>
      <c r="E27" s="71"/>
      <c r="F27" s="30"/>
      <c r="G27" s="30"/>
      <c r="H27" s="28"/>
      <c r="I27" s="51"/>
      <c r="J27" s="27"/>
      <c r="K27" s="17"/>
      <c r="L27" s="109"/>
      <c r="M27" s="44"/>
      <c r="N27" s="59"/>
      <c r="O27" s="16"/>
      <c r="P27" s="5"/>
      <c r="Q27" s="41"/>
      <c r="R27" s="41"/>
      <c r="S27" s="4"/>
      <c r="T27" s="4"/>
      <c r="U27" s="4"/>
      <c r="V27" s="4"/>
      <c r="W27" s="12"/>
      <c r="X27" s="4"/>
      <c r="Y27" s="4"/>
      <c r="Z27" s="4"/>
      <c r="AA27" s="4"/>
      <c r="AB27" s="4"/>
      <c r="AC27" s="4"/>
      <c r="AD27" s="4"/>
      <c r="AE27" s="4"/>
    </row>
    <row r="28" ht="13.5" thickTop="1"/>
    <row r="30" spans="2:13" ht="12.75">
      <c r="B30" s="79" t="s">
        <v>140</v>
      </c>
      <c r="L30" s="110" t="s">
        <v>148</v>
      </c>
      <c r="M30" s="93">
        <v>0.47222222222222227</v>
      </c>
    </row>
    <row r="31" spans="2:12" ht="12.75">
      <c r="B31" s="79" t="s">
        <v>141</v>
      </c>
      <c r="L31" s="110" t="s">
        <v>143</v>
      </c>
    </row>
    <row r="32" spans="2:3" ht="12.75">
      <c r="B32" s="79" t="s">
        <v>142</v>
      </c>
      <c r="C32" s="79"/>
    </row>
    <row r="37" spans="2:12" ht="12.75">
      <c r="B37" s="79" t="s">
        <v>52</v>
      </c>
      <c r="L37" s="106" t="s">
        <v>147</v>
      </c>
    </row>
  </sheetData>
  <sheetProtection/>
  <mergeCells count="6">
    <mergeCell ref="C4:J4"/>
    <mergeCell ref="A1:O1"/>
    <mergeCell ref="A2:O2"/>
    <mergeCell ref="A3:D3"/>
    <mergeCell ref="J3:O3"/>
    <mergeCell ref="K4:N4"/>
  </mergeCells>
  <printOptions/>
  <pageMargins left="0.708661417322834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K21"/>
  <sheetViews>
    <sheetView view="pageBreakPreview" zoomScale="130" zoomScaleSheetLayoutView="130" zoomScalePageLayoutView="0" workbookViewId="0" topLeftCell="A19">
      <selection activeCell="H17" sqref="H17"/>
    </sheetView>
  </sheetViews>
  <sheetFormatPr defaultColWidth="9.140625" defaultRowHeight="12.75"/>
  <cols>
    <col min="1" max="1" width="5.57421875" style="1" customWidth="1"/>
    <col min="2" max="2" width="4.8515625" style="1" customWidth="1"/>
    <col min="3" max="3" width="5.57421875" style="1" customWidth="1"/>
    <col min="4" max="4" width="19.421875" style="1" customWidth="1"/>
    <col min="5" max="5" width="12.8515625" style="1" hidden="1" customWidth="1"/>
    <col min="6" max="6" width="8.57421875" style="1" customWidth="1"/>
    <col min="7" max="7" width="22.57421875" style="1" hidden="1" customWidth="1"/>
    <col min="8" max="8" width="18.8515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9.57421875" style="1" customWidth="1"/>
    <col min="13" max="13" width="7.28125" style="1" hidden="1" customWidth="1"/>
    <col min="14" max="14" width="7.42187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8.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8.5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">
        <v>199</v>
      </c>
      <c r="K3" s="128"/>
      <c r="L3" s="128"/>
      <c r="M3" s="128"/>
      <c r="N3" s="128"/>
      <c r="O3" s="128"/>
    </row>
    <row r="4" spans="2:37" ht="41.25" customHeight="1">
      <c r="B4" s="36"/>
      <c r="C4" s="131" t="str">
        <f>N_un</f>
        <v>Юноши старшего возраста</v>
      </c>
      <c r="D4" s="131"/>
      <c r="E4" s="131"/>
      <c r="F4" s="131"/>
      <c r="G4" s="131"/>
      <c r="H4" s="131"/>
      <c r="I4" s="131"/>
      <c r="J4" s="131"/>
      <c r="K4" s="36"/>
      <c r="L4" s="40" t="s">
        <v>34</v>
      </c>
      <c r="M4" s="36"/>
      <c r="N4" s="36"/>
      <c r="O4" s="36"/>
      <c r="P4" s="3"/>
      <c r="Q4" s="4" t="s">
        <v>39</v>
      </c>
      <c r="R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3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8">
        <v>169</v>
      </c>
      <c r="C6" s="8" t="s">
        <v>43</v>
      </c>
      <c r="D6" s="19" t="s">
        <v>85</v>
      </c>
      <c r="E6" s="48" t="s">
        <v>68</v>
      </c>
      <c r="F6" s="20"/>
      <c r="G6" s="20"/>
      <c r="H6" s="11" t="s">
        <v>46</v>
      </c>
      <c r="I6" s="11" t="s">
        <v>86</v>
      </c>
      <c r="J6" s="11"/>
      <c r="K6" s="55"/>
      <c r="L6" s="68">
        <f>(P6*60+Q6)/86400</f>
        <v>0.0030615740740740738</v>
      </c>
      <c r="M6" s="33">
        <f>ROUNDDOWN(L6*86400/6,3)</f>
        <v>44.086</v>
      </c>
      <c r="N6" s="56">
        <f>(L6-L$6)*86400</f>
        <v>0</v>
      </c>
      <c r="O6" s="6" t="s">
        <v>45</v>
      </c>
      <c r="P6" s="3">
        <v>4</v>
      </c>
      <c r="Q6" s="41">
        <v>24.52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8">
        <v>153</v>
      </c>
      <c r="C7" s="8" t="s">
        <v>42</v>
      </c>
      <c r="D7" s="19" t="s">
        <v>87</v>
      </c>
      <c r="E7" s="48" t="s">
        <v>68</v>
      </c>
      <c r="F7" s="20"/>
      <c r="G7" s="20"/>
      <c r="H7" s="11" t="s">
        <v>88</v>
      </c>
      <c r="I7" s="11" t="s">
        <v>89</v>
      </c>
      <c r="J7" s="11"/>
      <c r="K7" s="10"/>
      <c r="L7" s="68">
        <f>(P7*60+Q7)/86400</f>
        <v>0.0031196759259259263</v>
      </c>
      <c r="M7" s="33">
        <f>ROUNDDOWN(L7*86400/6,3)</f>
        <v>44.923</v>
      </c>
      <c r="N7" s="56">
        <f>(L7-L$6)*86400</f>
        <v>5.0200000000000635</v>
      </c>
      <c r="O7" s="6" t="s">
        <v>59</v>
      </c>
      <c r="P7" s="3">
        <v>4</v>
      </c>
      <c r="Q7" s="41">
        <v>29.54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8">
        <v>154</v>
      </c>
      <c r="C8" s="8" t="s">
        <v>42</v>
      </c>
      <c r="D8" s="19" t="s">
        <v>97</v>
      </c>
      <c r="E8" s="48" t="s">
        <v>68</v>
      </c>
      <c r="F8" s="20"/>
      <c r="G8" s="20"/>
      <c r="H8" s="11" t="s">
        <v>88</v>
      </c>
      <c r="I8" s="11" t="s">
        <v>89</v>
      </c>
      <c r="J8" s="11"/>
      <c r="K8" s="10"/>
      <c r="L8" s="68">
        <f>(P8*60+Q8)/86400</f>
        <v>0.003447685185185185</v>
      </c>
      <c r="M8" s="33">
        <f>ROUNDDOWN(L8*86400/6,3)</f>
        <v>49.646</v>
      </c>
      <c r="N8" s="56">
        <f>(L8-L$6)*86400</f>
        <v>33.36000000000002</v>
      </c>
      <c r="O8" s="6" t="s">
        <v>144</v>
      </c>
      <c r="P8" s="3">
        <v>4</v>
      </c>
      <c r="Q8" s="41">
        <v>57.88</v>
      </c>
      <c r="R8" s="78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8">
        <v>170</v>
      </c>
      <c r="C9" s="8" t="s">
        <v>43</v>
      </c>
      <c r="D9" s="19" t="s">
        <v>75</v>
      </c>
      <c r="E9" s="48" t="s">
        <v>68</v>
      </c>
      <c r="F9" s="20"/>
      <c r="G9" s="20"/>
      <c r="H9" s="11" t="s">
        <v>46</v>
      </c>
      <c r="I9" s="11" t="s">
        <v>76</v>
      </c>
      <c r="J9" s="11"/>
      <c r="K9" s="55"/>
      <c r="L9" s="68">
        <f>(P9*60+Q9)/86400</f>
        <v>0.00362962962962963</v>
      </c>
      <c r="M9" s="33">
        <f>ROUNDDOWN(L9*86400/6,3)</f>
        <v>52.266</v>
      </c>
      <c r="N9" s="56">
        <f>(L9-L$6)*86400</f>
        <v>49.08000000000004</v>
      </c>
      <c r="O9" s="6" t="s">
        <v>145</v>
      </c>
      <c r="P9" s="3">
        <v>5</v>
      </c>
      <c r="Q9" s="41">
        <v>13.6</v>
      </c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9.75" customHeight="1" thickBot="1">
      <c r="A10" s="16"/>
      <c r="B10" s="18"/>
      <c r="C10" s="18"/>
      <c r="D10" s="51"/>
      <c r="E10" s="52"/>
      <c r="F10" s="18"/>
      <c r="G10" s="18"/>
      <c r="H10" s="27"/>
      <c r="I10" s="27"/>
      <c r="J10" s="27"/>
      <c r="K10" s="17"/>
      <c r="L10" s="70"/>
      <c r="M10" s="32"/>
      <c r="N10" s="59"/>
      <c r="O10" s="16"/>
      <c r="P10" s="3"/>
      <c r="Q10" s="41"/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 thickTop="1">
      <c r="A11" s="9"/>
      <c r="B11" s="12"/>
      <c r="C11" s="12"/>
      <c r="D11" s="37"/>
      <c r="E11" s="58"/>
      <c r="F11" s="38"/>
      <c r="G11" s="38"/>
      <c r="H11" s="25"/>
      <c r="I11" s="25"/>
      <c r="J11" s="25"/>
      <c r="K11" s="61"/>
      <c r="L11" s="46"/>
      <c r="M11" s="66"/>
      <c r="N11" s="62"/>
      <c r="O11" s="9"/>
      <c r="P11" s="3"/>
      <c r="Q11" s="41"/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3" spans="2:12" ht="12.75">
      <c r="B13" s="79" t="s">
        <v>51</v>
      </c>
      <c r="L13" s="79" t="s">
        <v>198</v>
      </c>
    </row>
    <row r="14" spans="2:12" ht="12.75">
      <c r="B14" s="79" t="s">
        <v>196</v>
      </c>
      <c r="L14" s="79" t="s">
        <v>200</v>
      </c>
    </row>
    <row r="15" spans="2:3" ht="12.75">
      <c r="B15" s="79" t="s">
        <v>197</v>
      </c>
      <c r="C15" s="79"/>
    </row>
    <row r="21" spans="1:15" ht="12.75">
      <c r="A21" s="132" t="s">
        <v>52</v>
      </c>
      <c r="B21" s="132"/>
      <c r="C21" s="132"/>
      <c r="D21" s="132"/>
      <c r="L21" s="133" t="s">
        <v>53</v>
      </c>
      <c r="M21" s="133"/>
      <c r="N21" s="133"/>
      <c r="O21" s="133"/>
    </row>
  </sheetData>
  <sheetProtection/>
  <mergeCells count="7">
    <mergeCell ref="A21:D21"/>
    <mergeCell ref="L21:O21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K30"/>
  <sheetViews>
    <sheetView view="pageBreakPreview" zoomScale="130" zoomScaleSheetLayoutView="130" workbookViewId="0" topLeftCell="A1">
      <selection activeCell="H19" sqref="H1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2.140625" style="1" customWidth="1"/>
    <col min="5" max="5" width="0.71875" style="1" hidden="1" customWidth="1"/>
    <col min="6" max="6" width="6.8515625" style="1" hidden="1" customWidth="1"/>
    <col min="7" max="7" width="27.28125" style="1" hidden="1" customWidth="1"/>
    <col min="8" max="8" width="17.8515625" style="1" customWidth="1"/>
    <col min="9" max="9" width="29.8515625" style="1" hidden="1" customWidth="1"/>
    <col min="10" max="10" width="17.28125" style="1" hidden="1" customWidth="1"/>
    <col min="11" max="11" width="0.71875" style="1" customWidth="1"/>
    <col min="12" max="12" width="10.8515625" style="1" customWidth="1"/>
    <col min="13" max="13" width="6.7109375" style="1" hidden="1" customWidth="1"/>
    <col min="14" max="14" width="8.00390625" style="1" customWidth="1"/>
    <col min="15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8.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32.25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tr">
        <f>D_d1</f>
        <v>08 декабря 2012</v>
      </c>
      <c r="K3" s="128"/>
      <c r="L3" s="128"/>
      <c r="M3" s="128"/>
      <c r="N3" s="128"/>
      <c r="O3" s="128"/>
    </row>
    <row r="4" spans="2:37" ht="25.5" customHeight="1">
      <c r="B4" s="36"/>
      <c r="C4" s="123" t="str">
        <f>N_dev</f>
        <v>Девушки старшего возраста</v>
      </c>
      <c r="D4" s="123"/>
      <c r="E4" s="123"/>
      <c r="F4" s="123"/>
      <c r="G4" s="123"/>
      <c r="H4" s="123"/>
      <c r="I4" s="123"/>
      <c r="J4" s="123"/>
      <c r="K4" s="36"/>
      <c r="L4" s="40" t="str">
        <f>const!C10</f>
        <v>1500 метров</v>
      </c>
      <c r="M4" s="36"/>
      <c r="N4" s="36"/>
      <c r="O4" s="36"/>
      <c r="P4" s="5"/>
      <c r="Q4" s="1" t="s">
        <v>55</v>
      </c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5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9">
        <v>1</v>
      </c>
      <c r="B6" s="12">
        <v>36</v>
      </c>
      <c r="C6" s="34" t="s">
        <v>42</v>
      </c>
      <c r="D6" s="31" t="s">
        <v>126</v>
      </c>
      <c r="E6" s="50" t="s">
        <v>68</v>
      </c>
      <c r="F6" s="12"/>
      <c r="G6" s="12"/>
      <c r="H6" s="24" t="s">
        <v>127</v>
      </c>
      <c r="I6" s="12"/>
      <c r="J6" s="24"/>
      <c r="K6" s="15"/>
      <c r="L6" s="68">
        <f aca="true" t="shared" si="0" ref="L6:L17">(P6*60+Q6)/86400</f>
        <v>0.0015255787037037037</v>
      </c>
      <c r="M6" s="39">
        <f aca="true" t="shared" si="1" ref="M6:M17">ROUNDDOWN(L6*86400/3,3)</f>
        <v>43.936</v>
      </c>
      <c r="N6" s="45">
        <f aca="true" t="shared" si="2" ref="N6:N17">(L6-L$6)*86400</f>
        <v>0</v>
      </c>
      <c r="O6" s="35" t="s">
        <v>44</v>
      </c>
      <c r="P6" s="5">
        <v>2</v>
      </c>
      <c r="Q6" s="41">
        <v>11.81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8">
        <v>23</v>
      </c>
      <c r="C7" s="8" t="s">
        <v>42</v>
      </c>
      <c r="D7" s="21" t="s">
        <v>138</v>
      </c>
      <c r="E7" s="47" t="s">
        <v>68</v>
      </c>
      <c r="F7" s="8"/>
      <c r="G7" s="8"/>
      <c r="H7" s="10" t="s">
        <v>70</v>
      </c>
      <c r="I7" s="8" t="s">
        <v>129</v>
      </c>
      <c r="J7" s="10"/>
      <c r="K7" s="7"/>
      <c r="L7" s="68">
        <f t="shared" si="0"/>
        <v>0.0015929398148148148</v>
      </c>
      <c r="M7" s="33">
        <f t="shared" si="1"/>
        <v>45.876</v>
      </c>
      <c r="N7" s="45">
        <f t="shared" si="2"/>
        <v>5.820000000000002</v>
      </c>
      <c r="O7" s="6" t="str">
        <f>IF(L7&lt;=140/86400,"КМС",IF(L7&lt;=152.5/86400,"I разр.",IF(L7&lt;=164/86400,"II разр.",IF(L7&lt;=177.5/86400,"III разр.",IF(L7&lt;=188/86400,"I юн.",IF(L7&lt;=200/86400,"II юн.",IF(L7&lt;=210/86400,"III юн.","")))))))</f>
        <v>КМС</v>
      </c>
      <c r="P7" s="5">
        <v>2</v>
      </c>
      <c r="Q7" s="95">
        <v>17.63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8">
        <v>25</v>
      </c>
      <c r="C8" s="8" t="s">
        <v>43</v>
      </c>
      <c r="D8" s="21" t="s">
        <v>135</v>
      </c>
      <c r="E8" s="47" t="s">
        <v>68</v>
      </c>
      <c r="F8" s="8"/>
      <c r="G8" s="8"/>
      <c r="H8" s="10" t="s">
        <v>136</v>
      </c>
      <c r="I8" s="8" t="s">
        <v>137</v>
      </c>
      <c r="J8" s="10"/>
      <c r="K8" s="13"/>
      <c r="L8" s="68">
        <f t="shared" si="0"/>
        <v>0.0016045138888888888</v>
      </c>
      <c r="M8" s="33">
        <f t="shared" si="1"/>
        <v>46.21</v>
      </c>
      <c r="N8" s="45">
        <f t="shared" si="2"/>
        <v>6.819999999999996</v>
      </c>
      <c r="O8" s="6" t="s">
        <v>44</v>
      </c>
      <c r="P8" s="5">
        <v>2</v>
      </c>
      <c r="Q8" s="95">
        <v>18.63</v>
      </c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8">
        <v>24</v>
      </c>
      <c r="C9" s="8" t="s">
        <v>42</v>
      </c>
      <c r="D9" s="21" t="s">
        <v>115</v>
      </c>
      <c r="E9" s="47" t="s">
        <v>68</v>
      </c>
      <c r="F9" s="8"/>
      <c r="G9" s="8"/>
      <c r="H9" s="10" t="s">
        <v>47</v>
      </c>
      <c r="I9" s="8" t="s">
        <v>48</v>
      </c>
      <c r="J9" s="10"/>
      <c r="K9" s="7"/>
      <c r="L9" s="68">
        <f t="shared" si="0"/>
        <v>0.0016127314814814815</v>
      </c>
      <c r="M9" s="33">
        <f t="shared" si="1"/>
        <v>46.446</v>
      </c>
      <c r="N9" s="45">
        <f t="shared" si="2"/>
        <v>7.530000000000001</v>
      </c>
      <c r="O9" s="6" t="s">
        <v>44</v>
      </c>
      <c r="P9" s="5">
        <v>2</v>
      </c>
      <c r="Q9" s="95">
        <v>19.34</v>
      </c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5</v>
      </c>
      <c r="B10" s="8">
        <v>28</v>
      </c>
      <c r="C10" s="8" t="s">
        <v>43</v>
      </c>
      <c r="D10" s="21" t="s">
        <v>130</v>
      </c>
      <c r="E10" s="47" t="s">
        <v>68</v>
      </c>
      <c r="F10" s="8"/>
      <c r="G10" s="8" t="s">
        <v>69</v>
      </c>
      <c r="H10" s="10" t="s">
        <v>70</v>
      </c>
      <c r="I10" s="8" t="s">
        <v>96</v>
      </c>
      <c r="J10" s="10"/>
      <c r="K10" s="13"/>
      <c r="L10" s="68">
        <f t="shared" si="0"/>
        <v>0.0016246527777777778</v>
      </c>
      <c r="M10" s="33">
        <f t="shared" si="1"/>
        <v>46.79</v>
      </c>
      <c r="N10" s="45">
        <f t="shared" si="2"/>
        <v>8.560000000000004</v>
      </c>
      <c r="O10" s="6" t="s">
        <v>44</v>
      </c>
      <c r="P10" s="5">
        <v>2</v>
      </c>
      <c r="Q10" s="95">
        <v>20.37</v>
      </c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6</v>
      </c>
      <c r="B11" s="8">
        <v>30</v>
      </c>
      <c r="C11" s="8" t="s">
        <v>43</v>
      </c>
      <c r="D11" s="21" t="s">
        <v>132</v>
      </c>
      <c r="E11" s="47" t="s">
        <v>68</v>
      </c>
      <c r="F11" s="8"/>
      <c r="G11" s="8" t="s">
        <v>69</v>
      </c>
      <c r="H11" s="10" t="s">
        <v>70</v>
      </c>
      <c r="I11" s="8" t="s">
        <v>96</v>
      </c>
      <c r="J11" s="10"/>
      <c r="K11" s="13"/>
      <c r="L11" s="68">
        <f t="shared" si="0"/>
        <v>0.0016449074074074074</v>
      </c>
      <c r="M11" s="33">
        <f t="shared" si="1"/>
        <v>47.373</v>
      </c>
      <c r="N11" s="45">
        <f t="shared" si="2"/>
        <v>10.310000000000004</v>
      </c>
      <c r="O11" s="6" t="s">
        <v>44</v>
      </c>
      <c r="P11" s="5">
        <v>2</v>
      </c>
      <c r="Q11" s="95">
        <v>22.12</v>
      </c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7</v>
      </c>
      <c r="B12" s="8">
        <v>26</v>
      </c>
      <c r="C12" s="8" t="s">
        <v>42</v>
      </c>
      <c r="D12" s="21" t="s">
        <v>106</v>
      </c>
      <c r="E12" s="47" t="s">
        <v>68</v>
      </c>
      <c r="F12" s="8"/>
      <c r="G12" s="8"/>
      <c r="H12" s="10" t="s">
        <v>83</v>
      </c>
      <c r="I12" s="8" t="s">
        <v>84</v>
      </c>
      <c r="J12" s="10"/>
      <c r="K12" s="7"/>
      <c r="L12" s="68">
        <f t="shared" si="0"/>
        <v>0.0016684027777777778</v>
      </c>
      <c r="M12" s="33">
        <f t="shared" si="1"/>
        <v>48.05</v>
      </c>
      <c r="N12" s="45">
        <f t="shared" si="2"/>
        <v>12.34</v>
      </c>
      <c r="O12" s="6" t="s">
        <v>44</v>
      </c>
      <c r="P12" s="5">
        <v>2</v>
      </c>
      <c r="Q12" s="95">
        <v>24.15</v>
      </c>
      <c r="R12" s="41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>
      <c r="A13" s="6">
        <v>8</v>
      </c>
      <c r="B13" s="8">
        <v>21</v>
      </c>
      <c r="C13" s="8" t="s">
        <v>43</v>
      </c>
      <c r="D13" s="21" t="s">
        <v>122</v>
      </c>
      <c r="E13" s="47" t="s">
        <v>68</v>
      </c>
      <c r="F13" s="8"/>
      <c r="G13" s="8"/>
      <c r="H13" s="10" t="s">
        <v>83</v>
      </c>
      <c r="I13" s="8" t="s">
        <v>117</v>
      </c>
      <c r="J13" s="10"/>
      <c r="K13" s="13"/>
      <c r="L13" s="68">
        <f t="shared" si="0"/>
        <v>0.0016723379629629631</v>
      </c>
      <c r="M13" s="33">
        <f t="shared" si="1"/>
        <v>48.163</v>
      </c>
      <c r="N13" s="45">
        <f t="shared" si="2"/>
        <v>12.680000000000017</v>
      </c>
      <c r="O13" s="6" t="s">
        <v>44</v>
      </c>
      <c r="P13" s="5">
        <v>2</v>
      </c>
      <c r="Q13" s="95">
        <v>24.49</v>
      </c>
      <c r="R13" s="41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>
      <c r="A14" s="6">
        <v>9</v>
      </c>
      <c r="B14" s="8">
        <v>40</v>
      </c>
      <c r="C14" s="8" t="s">
        <v>43</v>
      </c>
      <c r="D14" s="21" t="s">
        <v>118</v>
      </c>
      <c r="E14" s="47" t="s">
        <v>68</v>
      </c>
      <c r="F14" s="8"/>
      <c r="G14" s="8"/>
      <c r="H14" s="10" t="s">
        <v>110</v>
      </c>
      <c r="I14" s="8" t="s">
        <v>119</v>
      </c>
      <c r="J14" s="10"/>
      <c r="K14" s="13"/>
      <c r="L14" s="68">
        <f t="shared" si="0"/>
        <v>0.0017252314814814815</v>
      </c>
      <c r="M14" s="33">
        <f t="shared" si="1"/>
        <v>49.686</v>
      </c>
      <c r="N14" s="45">
        <f t="shared" si="2"/>
        <v>17.25</v>
      </c>
      <c r="O14" s="6" t="s">
        <v>44</v>
      </c>
      <c r="P14" s="5">
        <v>2</v>
      </c>
      <c r="Q14" s="95">
        <v>29.06</v>
      </c>
      <c r="R14" s="41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>
      <c r="A15" s="6">
        <v>10</v>
      </c>
      <c r="B15" s="8">
        <v>42</v>
      </c>
      <c r="C15" s="8" t="s">
        <v>42</v>
      </c>
      <c r="D15" s="21" t="s">
        <v>109</v>
      </c>
      <c r="E15" s="47" t="s">
        <v>68</v>
      </c>
      <c r="F15" s="8"/>
      <c r="G15" s="8"/>
      <c r="H15" s="10" t="s">
        <v>110</v>
      </c>
      <c r="I15" s="8" t="s">
        <v>102</v>
      </c>
      <c r="J15" s="10"/>
      <c r="K15" s="7"/>
      <c r="L15" s="68">
        <f t="shared" si="0"/>
        <v>0.0017489583333333335</v>
      </c>
      <c r="M15" s="33">
        <f t="shared" si="1"/>
        <v>50.37</v>
      </c>
      <c r="N15" s="45">
        <f t="shared" si="2"/>
        <v>19.300000000000015</v>
      </c>
      <c r="O15" s="6" t="s">
        <v>44</v>
      </c>
      <c r="P15" s="5">
        <v>2</v>
      </c>
      <c r="Q15" s="95">
        <v>31.11</v>
      </c>
      <c r="R15" s="41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>
      <c r="A16" s="6">
        <v>11</v>
      </c>
      <c r="B16" s="8">
        <v>41</v>
      </c>
      <c r="C16" s="8" t="s">
        <v>43</v>
      </c>
      <c r="D16" s="21" t="s">
        <v>133</v>
      </c>
      <c r="E16" s="47" t="s">
        <v>68</v>
      </c>
      <c r="F16" s="8"/>
      <c r="G16" s="8"/>
      <c r="H16" s="10" t="s">
        <v>110</v>
      </c>
      <c r="I16" s="8" t="s">
        <v>134</v>
      </c>
      <c r="J16" s="10"/>
      <c r="K16" s="13"/>
      <c r="L16" s="68">
        <f t="shared" si="0"/>
        <v>0.0018332175925925925</v>
      </c>
      <c r="M16" s="33">
        <f t="shared" si="1"/>
        <v>52.796</v>
      </c>
      <c r="N16" s="45">
        <f t="shared" si="2"/>
        <v>26.579999999999988</v>
      </c>
      <c r="O16" s="6" t="str">
        <f>IF(L16&lt;=140/86400,"КМС",IF(L16&lt;=152.5/86400,"I разр.",IF(L16&lt;=164/86400,"II разр.",IF(L16&lt;=177.5/86400,"III разр.",IF(L16&lt;=188/86400,"I юн.",IF(L16&lt;=200/86400,"II юн.",IF(L16&lt;=210/86400,"III юн.","")))))))</f>
        <v>II разр.</v>
      </c>
      <c r="P16" s="5">
        <v>2</v>
      </c>
      <c r="Q16" s="95">
        <v>38.39</v>
      </c>
      <c r="R16" s="41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 customHeight="1">
      <c r="A17" s="6">
        <v>12</v>
      </c>
      <c r="B17" s="8">
        <v>22</v>
      </c>
      <c r="C17" s="8" t="s">
        <v>43</v>
      </c>
      <c r="D17" s="21" t="s">
        <v>116</v>
      </c>
      <c r="E17" s="47" t="s">
        <v>68</v>
      </c>
      <c r="F17" s="8"/>
      <c r="G17" s="8"/>
      <c r="H17" s="10" t="s">
        <v>83</v>
      </c>
      <c r="I17" s="8" t="s">
        <v>117</v>
      </c>
      <c r="J17" s="10"/>
      <c r="K17" s="13"/>
      <c r="L17" s="68">
        <f t="shared" si="0"/>
        <v>0.002360300925925926</v>
      </c>
      <c r="M17" s="33">
        <f t="shared" si="1"/>
        <v>67.976</v>
      </c>
      <c r="N17" s="45">
        <f t="shared" si="2"/>
        <v>72.11999999999999</v>
      </c>
      <c r="O17" s="6" t="str">
        <f>IF(L17&lt;=140/86400,"КМС",IF(L17&lt;=152.5/86400,"I разр.",IF(L17&lt;=164/86400,"II разр.",IF(L17&lt;=177.5/86400,"III разр.",IF(L17&lt;=188/86400,"I юн.",IF(L17&lt;=200/86400,"II юн.",IF(L17&lt;=210/86400,"III юн.","")))))))</f>
        <v>III юн.</v>
      </c>
      <c r="P17" s="5">
        <v>3</v>
      </c>
      <c r="Q17" s="95">
        <v>23.93</v>
      </c>
      <c r="R17" s="41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.75" customHeight="1">
      <c r="A18" s="6"/>
      <c r="B18" s="8">
        <v>29</v>
      </c>
      <c r="C18" s="8" t="s">
        <v>42</v>
      </c>
      <c r="D18" s="21" t="s">
        <v>107</v>
      </c>
      <c r="E18" s="47" t="s">
        <v>68</v>
      </c>
      <c r="F18" s="8"/>
      <c r="G18" s="8" t="s">
        <v>69</v>
      </c>
      <c r="H18" s="10" t="s">
        <v>70</v>
      </c>
      <c r="I18" s="8" t="s">
        <v>96</v>
      </c>
      <c r="J18" s="10"/>
      <c r="K18" s="7"/>
      <c r="L18" s="68" t="s">
        <v>158</v>
      </c>
      <c r="M18" s="33"/>
      <c r="N18" s="45"/>
      <c r="O18" s="6"/>
      <c r="P18" s="5"/>
      <c r="Q18" s="95"/>
      <c r="R18" s="41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7.5" customHeight="1" thickBot="1">
      <c r="A19" s="16"/>
      <c r="B19" s="18"/>
      <c r="C19" s="18"/>
      <c r="D19" s="51"/>
      <c r="E19" s="52"/>
      <c r="F19" s="18"/>
      <c r="G19" s="18"/>
      <c r="H19" s="27"/>
      <c r="I19" s="18"/>
      <c r="J19" s="27"/>
      <c r="K19" s="57"/>
      <c r="L19" s="70"/>
      <c r="M19" s="32"/>
      <c r="N19" s="59"/>
      <c r="O19" s="16"/>
      <c r="P19" s="5"/>
      <c r="Q19" s="41"/>
      <c r="R19" s="41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.25" customHeight="1" thickTop="1">
      <c r="A20" s="9"/>
      <c r="B20" s="12"/>
      <c r="C20" s="12"/>
      <c r="D20" s="37"/>
      <c r="E20" s="58"/>
      <c r="F20" s="38"/>
      <c r="G20" s="38"/>
      <c r="H20" s="25"/>
      <c r="I20" s="24"/>
      <c r="J20" s="24"/>
      <c r="K20" s="14"/>
      <c r="L20" s="46"/>
      <c r="M20" s="66"/>
      <c r="N20" s="62"/>
      <c r="O20" s="9"/>
      <c r="P20" s="5"/>
      <c r="Q20" s="41"/>
      <c r="R20" s="41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2" spans="2:12" ht="12.75">
      <c r="B22" s="79" t="s">
        <v>140</v>
      </c>
      <c r="L22" s="79" t="s">
        <v>157</v>
      </c>
    </row>
    <row r="23" spans="2:12" ht="12.75">
      <c r="B23" s="79" t="s">
        <v>155</v>
      </c>
      <c r="L23" s="79" t="s">
        <v>159</v>
      </c>
    </row>
    <row r="24" spans="2:3" ht="12.75">
      <c r="B24" s="79" t="s">
        <v>156</v>
      </c>
      <c r="C24" s="79"/>
    </row>
    <row r="25" spans="2:3" ht="12.75">
      <c r="B25" s="79"/>
      <c r="C25" s="79"/>
    </row>
    <row r="26" spans="2:3" ht="12.75">
      <c r="B26" s="79"/>
      <c r="C26" s="79"/>
    </row>
    <row r="27" spans="2:3" ht="12.75">
      <c r="B27" s="79"/>
      <c r="C27" s="79"/>
    </row>
    <row r="30" spans="1:15" ht="12.75">
      <c r="A30" s="132" t="s">
        <v>52</v>
      </c>
      <c r="B30" s="132"/>
      <c r="C30" s="132"/>
      <c r="D30" s="132"/>
      <c r="L30" s="130" t="s">
        <v>53</v>
      </c>
      <c r="M30" s="130"/>
      <c r="N30" s="130"/>
      <c r="O30" s="130"/>
    </row>
  </sheetData>
  <sheetProtection/>
  <mergeCells count="7">
    <mergeCell ref="A30:D30"/>
    <mergeCell ref="L30:O30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AE32"/>
  <sheetViews>
    <sheetView view="pageBreakPreview" zoomScale="130" zoomScaleSheetLayoutView="130" workbookViewId="0" topLeftCell="A1">
      <selection activeCell="H19" sqref="H1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19.8515625" style="1" customWidth="1"/>
    <col min="5" max="5" width="7.421875" style="1" hidden="1" customWidth="1"/>
    <col min="6" max="6" width="6.7109375" style="1" customWidth="1"/>
    <col min="7" max="7" width="26.140625" style="1" hidden="1" customWidth="1"/>
    <col min="8" max="8" width="20.8515625" style="1" customWidth="1"/>
    <col min="9" max="9" width="22.7109375" style="1" hidden="1" customWidth="1"/>
    <col min="10" max="10" width="15.28125" style="1" hidden="1" customWidth="1"/>
    <col min="11" max="11" width="0.71875" style="1" hidden="1" customWidth="1"/>
    <col min="12" max="12" width="9.28125" style="1" customWidth="1"/>
    <col min="13" max="13" width="7.28125" style="1" hidden="1" customWidth="1"/>
    <col min="14" max="14" width="7.421875" style="1" customWidth="1"/>
    <col min="15" max="15" width="9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8.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30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">
        <v>139</v>
      </c>
      <c r="K3" s="128"/>
      <c r="L3" s="128"/>
      <c r="M3" s="128"/>
      <c r="N3" s="128"/>
      <c r="O3" s="128"/>
    </row>
    <row r="4" spans="2:31" ht="27.75" customHeight="1">
      <c r="B4" s="36"/>
      <c r="C4" s="123" t="str">
        <f>N_un</f>
        <v>Юноши старшего возраста</v>
      </c>
      <c r="D4" s="123"/>
      <c r="E4" s="123"/>
      <c r="F4" s="123"/>
      <c r="G4" s="123"/>
      <c r="H4" s="123"/>
      <c r="I4" s="123"/>
      <c r="J4" s="123"/>
      <c r="K4" s="36"/>
      <c r="L4" s="40" t="s">
        <v>31</v>
      </c>
      <c r="M4" s="36"/>
      <c r="N4" s="36"/>
      <c r="O4" s="36"/>
      <c r="P4" s="3"/>
      <c r="Q4" s="4" t="s">
        <v>40</v>
      </c>
      <c r="R4" s="4"/>
      <c r="S4" s="4"/>
      <c r="T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3"/>
      <c r="Q5" s="41"/>
      <c r="R5" s="41"/>
      <c r="S5" s="4"/>
      <c r="T5" s="4"/>
      <c r="U5" s="4"/>
      <c r="V5" s="4"/>
      <c r="W5" s="12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9">
        <v>1</v>
      </c>
      <c r="B6" s="53">
        <v>158</v>
      </c>
      <c r="C6" s="53" t="s">
        <v>42</v>
      </c>
      <c r="D6" s="63" t="s">
        <v>105</v>
      </c>
      <c r="E6" s="64" t="s">
        <v>68</v>
      </c>
      <c r="F6" s="65"/>
      <c r="G6" s="65"/>
      <c r="H6" s="60" t="s">
        <v>73</v>
      </c>
      <c r="I6" s="25" t="s">
        <v>56</v>
      </c>
      <c r="J6" s="25"/>
      <c r="K6" s="72"/>
      <c r="L6" s="68">
        <f aca="true" t="shared" si="0" ref="L6:L18">(P6*60+Q6)/86400</f>
        <v>0.0013456018518518517</v>
      </c>
      <c r="M6" s="33">
        <f aca="true" t="shared" si="1" ref="M6:M20">ROUNDDOWN(L6*86400/3,3)</f>
        <v>38.753</v>
      </c>
      <c r="N6" s="56">
        <f aca="true" t="shared" si="2" ref="N6:N18">(L6-L$6)*86400</f>
        <v>0</v>
      </c>
      <c r="O6" s="6" t="s">
        <v>44</v>
      </c>
      <c r="P6" s="3">
        <v>1</v>
      </c>
      <c r="Q6" s="41">
        <v>56.26</v>
      </c>
      <c r="R6" s="41"/>
      <c r="S6" s="4"/>
      <c r="T6" s="4"/>
      <c r="U6" s="4"/>
      <c r="V6" s="4"/>
      <c r="W6" s="12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8">
        <v>167</v>
      </c>
      <c r="C7" s="8" t="s">
        <v>43</v>
      </c>
      <c r="D7" s="19" t="s">
        <v>104</v>
      </c>
      <c r="E7" s="48" t="s">
        <v>68</v>
      </c>
      <c r="F7" s="20"/>
      <c r="G7" s="20" t="s">
        <v>69</v>
      </c>
      <c r="H7" s="11" t="s">
        <v>70</v>
      </c>
      <c r="I7" s="11" t="s">
        <v>49</v>
      </c>
      <c r="J7" s="11"/>
      <c r="K7" s="55"/>
      <c r="L7" s="68">
        <f t="shared" si="0"/>
        <v>0.0013543981481481482</v>
      </c>
      <c r="M7" s="33">
        <f t="shared" si="1"/>
        <v>39.006</v>
      </c>
      <c r="N7" s="56">
        <f t="shared" si="2"/>
        <v>0.7600000000000141</v>
      </c>
      <c r="O7" s="6" t="s">
        <v>44</v>
      </c>
      <c r="P7" s="3">
        <v>1</v>
      </c>
      <c r="Q7" s="41">
        <v>57.02</v>
      </c>
      <c r="R7" s="41"/>
      <c r="S7" s="4"/>
      <c r="T7" s="4"/>
      <c r="U7" s="4"/>
      <c r="V7" s="4"/>
      <c r="W7" s="12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8">
        <v>159</v>
      </c>
      <c r="C8" s="8" t="s">
        <v>43</v>
      </c>
      <c r="D8" s="19" t="s">
        <v>72</v>
      </c>
      <c r="E8" s="48" t="s">
        <v>68</v>
      </c>
      <c r="F8" s="20"/>
      <c r="G8" s="20"/>
      <c r="H8" s="11" t="s">
        <v>73</v>
      </c>
      <c r="I8" s="11" t="s">
        <v>74</v>
      </c>
      <c r="J8" s="11"/>
      <c r="K8" s="55"/>
      <c r="L8" s="68">
        <f t="shared" si="0"/>
        <v>0.0013964120370370372</v>
      </c>
      <c r="M8" s="33">
        <f t="shared" si="1"/>
        <v>40.216</v>
      </c>
      <c r="N8" s="56">
        <f t="shared" si="2"/>
        <v>4.39000000000002</v>
      </c>
      <c r="O8" s="6" t="s">
        <v>45</v>
      </c>
      <c r="P8" s="3">
        <v>2</v>
      </c>
      <c r="Q8" s="41">
        <v>0.65</v>
      </c>
      <c r="R8" s="41"/>
      <c r="S8" s="4"/>
      <c r="T8" s="4"/>
      <c r="U8" s="4"/>
      <c r="V8" s="4"/>
      <c r="W8" s="12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8">
        <v>171</v>
      </c>
      <c r="C9" s="8" t="s">
        <v>42</v>
      </c>
      <c r="D9" s="19" t="s">
        <v>163</v>
      </c>
      <c r="E9" s="20" t="s">
        <v>68</v>
      </c>
      <c r="F9" s="20"/>
      <c r="G9" s="20" t="s">
        <v>69</v>
      </c>
      <c r="H9" s="11" t="s">
        <v>70</v>
      </c>
      <c r="I9" s="11" t="s">
        <v>71</v>
      </c>
      <c r="J9" s="11"/>
      <c r="K9" s="10"/>
      <c r="L9" s="68">
        <f t="shared" si="0"/>
        <v>0.0014159722222222223</v>
      </c>
      <c r="M9" s="33">
        <f t="shared" si="1"/>
        <v>40.78</v>
      </c>
      <c r="N9" s="56">
        <f t="shared" si="2"/>
        <v>6.08000000000002</v>
      </c>
      <c r="O9" s="6" t="s">
        <v>45</v>
      </c>
      <c r="P9" s="3">
        <v>2</v>
      </c>
      <c r="Q9" s="41">
        <v>2.34</v>
      </c>
      <c r="R9" s="41"/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8">
        <v>153</v>
      </c>
      <c r="C10" s="8" t="s">
        <v>43</v>
      </c>
      <c r="D10" s="19" t="s">
        <v>87</v>
      </c>
      <c r="E10" s="48" t="s">
        <v>68</v>
      </c>
      <c r="F10" s="20"/>
      <c r="G10" s="20"/>
      <c r="H10" s="11" t="s">
        <v>88</v>
      </c>
      <c r="I10" s="11" t="s">
        <v>89</v>
      </c>
      <c r="J10" s="11"/>
      <c r="K10" s="55"/>
      <c r="L10" s="68">
        <f t="shared" si="0"/>
        <v>0.0014430555555555557</v>
      </c>
      <c r="M10" s="33">
        <f t="shared" si="1"/>
        <v>41.56</v>
      </c>
      <c r="N10" s="56">
        <f t="shared" si="2"/>
        <v>8.420000000000025</v>
      </c>
      <c r="O10" s="6" t="s">
        <v>45</v>
      </c>
      <c r="P10" s="3">
        <v>2</v>
      </c>
      <c r="Q10" s="41">
        <v>4.68</v>
      </c>
      <c r="R10" s="41"/>
      <c r="S10" s="4"/>
      <c r="T10" s="4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8">
        <v>151</v>
      </c>
      <c r="C11" s="8" t="s">
        <v>42</v>
      </c>
      <c r="D11" s="19" t="s">
        <v>67</v>
      </c>
      <c r="E11" s="20" t="s">
        <v>68</v>
      </c>
      <c r="F11" s="20"/>
      <c r="G11" s="20" t="s">
        <v>69</v>
      </c>
      <c r="H11" s="11" t="s">
        <v>70</v>
      </c>
      <c r="I11" s="11" t="s">
        <v>71</v>
      </c>
      <c r="J11" s="11"/>
      <c r="K11" s="10"/>
      <c r="L11" s="68">
        <f t="shared" si="0"/>
        <v>0.0014711805555555557</v>
      </c>
      <c r="M11" s="33">
        <f t="shared" si="1"/>
        <v>42.37</v>
      </c>
      <c r="N11" s="56">
        <f t="shared" si="2"/>
        <v>10.85000000000002</v>
      </c>
      <c r="O11" s="6" t="s">
        <v>45</v>
      </c>
      <c r="P11" s="3">
        <v>2</v>
      </c>
      <c r="Q11" s="41">
        <v>7.11</v>
      </c>
      <c r="R11" s="41"/>
      <c r="S11" s="4"/>
      <c r="T11" s="4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8">
        <v>169</v>
      </c>
      <c r="C12" s="8" t="s">
        <v>43</v>
      </c>
      <c r="D12" s="19" t="s">
        <v>85</v>
      </c>
      <c r="E12" s="48" t="s">
        <v>68</v>
      </c>
      <c r="F12" s="20"/>
      <c r="G12" s="20"/>
      <c r="H12" s="11" t="s">
        <v>46</v>
      </c>
      <c r="I12" s="11" t="s">
        <v>86</v>
      </c>
      <c r="J12" s="11"/>
      <c r="K12" s="55"/>
      <c r="L12" s="68">
        <f t="shared" si="0"/>
        <v>0.0014774305555555556</v>
      </c>
      <c r="M12" s="33">
        <f t="shared" si="1"/>
        <v>42.55</v>
      </c>
      <c r="N12" s="56">
        <f t="shared" si="2"/>
        <v>11.390000000000015</v>
      </c>
      <c r="O12" s="6" t="s">
        <v>45</v>
      </c>
      <c r="P12" s="3">
        <v>2</v>
      </c>
      <c r="Q12" s="41">
        <v>7.65</v>
      </c>
      <c r="R12" s="41"/>
      <c r="S12" s="4"/>
      <c r="T12" s="4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>
        <v>8</v>
      </c>
      <c r="B13" s="8">
        <v>156</v>
      </c>
      <c r="C13" s="8" t="s">
        <v>42</v>
      </c>
      <c r="D13" s="19" t="s">
        <v>100</v>
      </c>
      <c r="E13" s="48" t="s">
        <v>68</v>
      </c>
      <c r="F13" s="20"/>
      <c r="G13" s="20"/>
      <c r="H13" s="11" t="s">
        <v>83</v>
      </c>
      <c r="I13" s="11" t="s">
        <v>84</v>
      </c>
      <c r="J13" s="11"/>
      <c r="K13" s="10"/>
      <c r="L13" s="68">
        <f t="shared" si="0"/>
        <v>0.0014908564814814815</v>
      </c>
      <c r="M13" s="33">
        <f t="shared" si="1"/>
        <v>42.936</v>
      </c>
      <c r="N13" s="56">
        <f t="shared" si="2"/>
        <v>12.550000000000008</v>
      </c>
      <c r="O13" s="6" t="s">
        <v>59</v>
      </c>
      <c r="P13" s="3">
        <v>2</v>
      </c>
      <c r="Q13" s="41">
        <v>8.81</v>
      </c>
      <c r="R13" s="41"/>
      <c r="S13" s="4"/>
      <c r="T13" s="4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6">
        <v>9</v>
      </c>
      <c r="B14" s="8">
        <v>152</v>
      </c>
      <c r="C14" s="8" t="s">
        <v>42</v>
      </c>
      <c r="D14" s="19" t="s">
        <v>78</v>
      </c>
      <c r="E14" s="48" t="s">
        <v>68</v>
      </c>
      <c r="F14" s="20"/>
      <c r="G14" s="20"/>
      <c r="H14" s="11" t="s">
        <v>79</v>
      </c>
      <c r="I14" s="11" t="s">
        <v>80</v>
      </c>
      <c r="J14" s="11"/>
      <c r="K14" s="10"/>
      <c r="L14" s="68">
        <f t="shared" si="0"/>
        <v>0.0014914351851851853</v>
      </c>
      <c r="M14" s="33">
        <f t="shared" si="1"/>
        <v>42.953</v>
      </c>
      <c r="N14" s="56">
        <f t="shared" si="2"/>
        <v>12.600000000000017</v>
      </c>
      <c r="O14" s="6" t="s">
        <v>59</v>
      </c>
      <c r="P14" s="3">
        <v>2</v>
      </c>
      <c r="Q14" s="41">
        <v>8.86</v>
      </c>
      <c r="R14" s="41"/>
      <c r="S14" s="4"/>
      <c r="T14" s="4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6">
        <v>10</v>
      </c>
      <c r="B15" s="8">
        <v>154</v>
      </c>
      <c r="C15" s="8" t="s">
        <v>43</v>
      </c>
      <c r="D15" s="19" t="s">
        <v>97</v>
      </c>
      <c r="E15" s="48" t="s">
        <v>68</v>
      </c>
      <c r="F15" s="20"/>
      <c r="G15" s="20"/>
      <c r="H15" s="11" t="s">
        <v>88</v>
      </c>
      <c r="I15" s="11" t="s">
        <v>89</v>
      </c>
      <c r="J15" s="11"/>
      <c r="K15" s="55"/>
      <c r="L15" s="68">
        <f t="shared" si="0"/>
        <v>0.0016052083333333333</v>
      </c>
      <c r="M15" s="33">
        <f t="shared" si="1"/>
        <v>46.23</v>
      </c>
      <c r="N15" s="56">
        <f t="shared" si="2"/>
        <v>22.430000000000003</v>
      </c>
      <c r="O15" s="6" t="s">
        <v>144</v>
      </c>
      <c r="P15" s="3">
        <v>2</v>
      </c>
      <c r="Q15" s="41">
        <v>18.69</v>
      </c>
      <c r="R15" s="41"/>
      <c r="S15" s="4"/>
      <c r="T15" s="4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6">
        <v>11</v>
      </c>
      <c r="B16" s="8">
        <v>155</v>
      </c>
      <c r="C16" s="8" t="s">
        <v>42</v>
      </c>
      <c r="D16" s="19" t="s">
        <v>101</v>
      </c>
      <c r="E16" s="48" t="s">
        <v>68</v>
      </c>
      <c r="F16" s="20"/>
      <c r="G16" s="20"/>
      <c r="H16" s="11" t="s">
        <v>88</v>
      </c>
      <c r="I16" s="11" t="s">
        <v>102</v>
      </c>
      <c r="J16" s="11"/>
      <c r="K16" s="10"/>
      <c r="L16" s="68">
        <f t="shared" si="0"/>
        <v>0.0016121527777777777</v>
      </c>
      <c r="M16" s="33">
        <f t="shared" si="1"/>
        <v>46.43</v>
      </c>
      <c r="N16" s="56">
        <f t="shared" si="2"/>
        <v>23.03</v>
      </c>
      <c r="O16" s="6" t="s">
        <v>144</v>
      </c>
      <c r="P16" s="3">
        <v>2</v>
      </c>
      <c r="Q16" s="41">
        <v>19.29</v>
      </c>
      <c r="R16" s="41"/>
      <c r="S16" s="4"/>
      <c r="T16" s="4"/>
      <c r="U16" s="4"/>
      <c r="V16" s="4"/>
      <c r="W16" s="12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6">
        <v>12</v>
      </c>
      <c r="B17" s="8">
        <v>170</v>
      </c>
      <c r="C17" s="8" t="s">
        <v>42</v>
      </c>
      <c r="D17" s="19" t="s">
        <v>75</v>
      </c>
      <c r="E17" s="48" t="s">
        <v>68</v>
      </c>
      <c r="F17" s="20"/>
      <c r="G17" s="20"/>
      <c r="H17" s="11" t="s">
        <v>46</v>
      </c>
      <c r="I17" s="11" t="s">
        <v>76</v>
      </c>
      <c r="J17" s="11"/>
      <c r="K17" s="10"/>
      <c r="L17" s="68">
        <f t="shared" si="0"/>
        <v>0.0016253472222222223</v>
      </c>
      <c r="M17" s="33">
        <f t="shared" si="1"/>
        <v>46.81</v>
      </c>
      <c r="N17" s="56">
        <f t="shared" si="2"/>
        <v>24.170000000000012</v>
      </c>
      <c r="O17" s="6" t="s">
        <v>144</v>
      </c>
      <c r="P17" s="3">
        <v>2</v>
      </c>
      <c r="Q17" s="41">
        <v>20.43</v>
      </c>
      <c r="R17" s="41"/>
      <c r="S17" s="4"/>
      <c r="T17" s="4"/>
      <c r="U17" s="4"/>
      <c r="V17" s="4"/>
      <c r="W17" s="12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6">
        <v>13</v>
      </c>
      <c r="B18" s="8">
        <v>166</v>
      </c>
      <c r="C18" s="8" t="s">
        <v>42</v>
      </c>
      <c r="D18" s="19" t="s">
        <v>82</v>
      </c>
      <c r="E18" s="48" t="s">
        <v>68</v>
      </c>
      <c r="F18" s="20"/>
      <c r="G18" s="20"/>
      <c r="H18" s="11" t="s">
        <v>83</v>
      </c>
      <c r="I18" s="11" t="s">
        <v>84</v>
      </c>
      <c r="J18" s="11"/>
      <c r="K18" s="10"/>
      <c r="L18" s="68">
        <f t="shared" si="0"/>
        <v>0.001751388888888889</v>
      </c>
      <c r="M18" s="33">
        <f t="shared" si="1"/>
        <v>50.44</v>
      </c>
      <c r="N18" s="56">
        <f t="shared" si="2"/>
        <v>35.06000000000001</v>
      </c>
      <c r="O18" s="6" t="s">
        <v>145</v>
      </c>
      <c r="P18" s="3">
        <v>2</v>
      </c>
      <c r="Q18" s="41">
        <v>31.32</v>
      </c>
      <c r="R18" s="41"/>
      <c r="S18" s="4"/>
      <c r="T18" s="4"/>
      <c r="U18" s="4"/>
      <c r="V18" s="4"/>
      <c r="W18" s="12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6"/>
      <c r="B19" s="8">
        <v>157</v>
      </c>
      <c r="C19" s="8" t="s">
        <v>43</v>
      </c>
      <c r="D19" s="19" t="s">
        <v>90</v>
      </c>
      <c r="E19" s="48" t="s">
        <v>68</v>
      </c>
      <c r="F19" s="20"/>
      <c r="G19" s="20"/>
      <c r="H19" s="11" t="s">
        <v>70</v>
      </c>
      <c r="I19" s="11" t="s">
        <v>91</v>
      </c>
      <c r="J19" s="11"/>
      <c r="K19" s="55"/>
      <c r="L19" s="68" t="s">
        <v>158</v>
      </c>
      <c r="M19" s="33" t="e">
        <f t="shared" si="1"/>
        <v>#VALUE!</v>
      </c>
      <c r="N19" s="56"/>
      <c r="O19" s="6"/>
      <c r="P19" s="3"/>
      <c r="Q19" s="41"/>
      <c r="R19" s="41"/>
      <c r="S19" s="4"/>
      <c r="T19" s="4"/>
      <c r="U19" s="4"/>
      <c r="V19" s="4"/>
      <c r="W19" s="12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6"/>
      <c r="B20" s="8">
        <v>162</v>
      </c>
      <c r="C20" s="8" t="s">
        <v>43</v>
      </c>
      <c r="D20" s="19" t="s">
        <v>95</v>
      </c>
      <c r="E20" s="48" t="s">
        <v>68</v>
      </c>
      <c r="F20" s="20"/>
      <c r="G20" s="20" t="s">
        <v>69</v>
      </c>
      <c r="H20" s="11" t="s">
        <v>70</v>
      </c>
      <c r="I20" s="11" t="s">
        <v>96</v>
      </c>
      <c r="J20" s="11"/>
      <c r="K20" s="55"/>
      <c r="L20" s="68" t="s">
        <v>158</v>
      </c>
      <c r="M20" s="33" t="e">
        <f t="shared" si="1"/>
        <v>#VALUE!</v>
      </c>
      <c r="N20" s="56"/>
      <c r="O20" s="6"/>
      <c r="P20" s="3"/>
      <c r="Q20" s="41"/>
      <c r="R20" s="41"/>
      <c r="S20" s="4"/>
      <c r="T20" s="4"/>
      <c r="U20" s="4"/>
      <c r="V20" s="4"/>
      <c r="W20" s="12"/>
      <c r="X20" s="4"/>
      <c r="Y20" s="4"/>
      <c r="Z20" s="4"/>
      <c r="AA20" s="4"/>
      <c r="AB20" s="4"/>
      <c r="AC20" s="4"/>
      <c r="AD20" s="4"/>
      <c r="AE20" s="4"/>
    </row>
    <row r="21" spans="1:31" ht="5.25" customHeight="1" thickBot="1">
      <c r="A21" s="16"/>
      <c r="B21" s="18"/>
      <c r="C21" s="18"/>
      <c r="D21" s="29"/>
      <c r="E21" s="71"/>
      <c r="F21" s="30"/>
      <c r="G21" s="30"/>
      <c r="H21" s="28"/>
      <c r="I21" s="28"/>
      <c r="J21" s="28"/>
      <c r="K21" s="74"/>
      <c r="L21" s="75"/>
      <c r="M21" s="44"/>
      <c r="N21" s="59"/>
      <c r="O21" s="16"/>
      <c r="P21" s="3"/>
      <c r="Q21" s="41"/>
      <c r="R21" s="41"/>
      <c r="S21" s="4"/>
      <c r="T21" s="4"/>
      <c r="U21" s="4"/>
      <c r="V21" s="4"/>
      <c r="W21" s="12"/>
      <c r="X21" s="4"/>
      <c r="Y21" s="4"/>
      <c r="Z21" s="4"/>
      <c r="AA21" s="4"/>
      <c r="AB21" s="4"/>
      <c r="AC21" s="4"/>
      <c r="AD21" s="4"/>
      <c r="AE21" s="4"/>
    </row>
    <row r="22" ht="13.5" thickTop="1"/>
    <row r="24" spans="2:12" ht="12.75">
      <c r="B24" s="79" t="s">
        <v>160</v>
      </c>
      <c r="L24" s="79" t="s">
        <v>161</v>
      </c>
    </row>
    <row r="25" spans="2:12" ht="12.75">
      <c r="B25" s="79" t="s">
        <v>155</v>
      </c>
      <c r="L25" s="79" t="s">
        <v>162</v>
      </c>
    </row>
    <row r="26" spans="2:3" ht="12.75">
      <c r="B26" s="79" t="s">
        <v>156</v>
      </c>
      <c r="C26" s="79"/>
    </row>
    <row r="32" spans="1:15" ht="12.75">
      <c r="A32" s="132" t="s">
        <v>52</v>
      </c>
      <c r="B32" s="132"/>
      <c r="C32" s="132"/>
      <c r="D32" s="132"/>
      <c r="L32" s="130" t="s">
        <v>53</v>
      </c>
      <c r="M32" s="130"/>
      <c r="N32" s="130"/>
      <c r="O32" s="130"/>
    </row>
  </sheetData>
  <sheetProtection/>
  <mergeCells count="7">
    <mergeCell ref="A32:D32"/>
    <mergeCell ref="L32:O32"/>
    <mergeCell ref="C4:J4"/>
    <mergeCell ref="A1:O1"/>
    <mergeCell ref="A2:O2"/>
    <mergeCell ref="A3:D3"/>
    <mergeCell ref="J3:O3"/>
  </mergeCells>
  <printOptions/>
  <pageMargins left="0.7086614173228347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5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F36"/>
  <sheetViews>
    <sheetView view="pageBreakPreview" zoomScale="115" zoomScaleSheetLayoutView="115" workbookViewId="0" topLeftCell="A1">
      <selection activeCell="H13" sqref="H1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421875" style="1" customWidth="1"/>
    <col min="4" max="4" width="22.0039062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17.421875" style="1" customWidth="1"/>
    <col min="9" max="9" width="24.421875" style="1" hidden="1" customWidth="1"/>
    <col min="10" max="10" width="14.7109375" style="1" hidden="1" customWidth="1"/>
    <col min="11" max="11" width="0.71875" style="1" hidden="1" customWidth="1"/>
    <col min="12" max="12" width="6.8515625" style="1" customWidth="1"/>
    <col min="13" max="13" width="3.7109375" style="100" customWidth="1"/>
    <col min="14" max="14" width="7.28125" style="105" hidden="1" customWidth="1"/>
    <col min="15" max="15" width="6.710937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3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3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6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tr">
        <f>D_d2</f>
        <v>09 декабря 2012</v>
      </c>
      <c r="K3" s="128"/>
      <c r="L3" s="128"/>
      <c r="M3" s="128"/>
      <c r="N3" s="128"/>
      <c r="O3" s="128"/>
      <c r="P3" s="128"/>
    </row>
    <row r="4" spans="2:32" ht="34.5" customHeight="1">
      <c r="B4" s="36"/>
      <c r="C4" s="123" t="str">
        <f>N_dev</f>
        <v>Девушки старшего возраста</v>
      </c>
      <c r="D4" s="123"/>
      <c r="E4" s="123"/>
      <c r="F4" s="123"/>
      <c r="G4" s="123"/>
      <c r="H4" s="123"/>
      <c r="I4" s="123"/>
      <c r="J4" s="123"/>
      <c r="K4" s="36"/>
      <c r="L4" s="123" t="str">
        <f>const!C11</f>
        <v>1000 метров</v>
      </c>
      <c r="M4" s="123"/>
      <c r="N4" s="123"/>
      <c r="O4" s="123"/>
      <c r="P4" s="36"/>
      <c r="Q4" s="5"/>
      <c r="R4" s="1" t="s">
        <v>29</v>
      </c>
      <c r="T4" s="4"/>
      <c r="U4" s="4"/>
      <c r="V4" s="4"/>
      <c r="W4" s="4"/>
      <c r="X4" s="12"/>
      <c r="Y4" s="4"/>
      <c r="Z4" s="4"/>
      <c r="AA4" s="4"/>
      <c r="AB4" s="4"/>
      <c r="AC4" s="4"/>
      <c r="AD4" s="4"/>
      <c r="AE4" s="4"/>
      <c r="AF4" s="4"/>
    </row>
    <row r="5" spans="1:32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98"/>
      <c r="N5" s="2" t="s">
        <v>8</v>
      </c>
      <c r="O5" s="23" t="s">
        <v>11</v>
      </c>
      <c r="P5" s="2" t="s">
        <v>5</v>
      </c>
      <c r="Q5" s="5"/>
      <c r="R5" s="41"/>
      <c r="S5" s="41"/>
      <c r="T5" s="4"/>
      <c r="U5" s="4"/>
      <c r="V5" s="4"/>
      <c r="W5" s="4"/>
      <c r="X5" s="12"/>
      <c r="Y5" s="4"/>
      <c r="Z5" s="4"/>
      <c r="AA5" s="4"/>
      <c r="AB5" s="4"/>
      <c r="AC5" s="4"/>
      <c r="AD5" s="4"/>
      <c r="AE5" s="4"/>
      <c r="AF5" s="4"/>
    </row>
    <row r="6" spans="1:32" ht="19.5" customHeight="1" thickTop="1">
      <c r="A6" s="9">
        <v>1</v>
      </c>
      <c r="B6" s="12">
        <v>37</v>
      </c>
      <c r="C6" s="34" t="s">
        <v>42</v>
      </c>
      <c r="D6" s="31" t="s">
        <v>120</v>
      </c>
      <c r="E6" s="50" t="s">
        <v>68</v>
      </c>
      <c r="F6" s="12"/>
      <c r="G6" s="12"/>
      <c r="H6" s="24" t="s">
        <v>93</v>
      </c>
      <c r="I6" s="24" t="s">
        <v>121</v>
      </c>
      <c r="J6" s="24"/>
      <c r="K6" s="15"/>
      <c r="L6" s="68">
        <f>(Q6*60+R6)/86400</f>
        <v>0.0010288194444444444</v>
      </c>
      <c r="M6" s="97"/>
      <c r="N6" s="102">
        <f>ROUNDDOWN(L6*86400/2,3)</f>
        <v>44.445</v>
      </c>
      <c r="O6" s="56">
        <f>(L6-L$6)*86400</f>
        <v>0</v>
      </c>
      <c r="P6" s="54" t="s">
        <v>45</v>
      </c>
      <c r="Q6" s="5">
        <v>1</v>
      </c>
      <c r="R6" s="41">
        <v>28.89</v>
      </c>
      <c r="S6" s="41"/>
      <c r="T6" s="4"/>
      <c r="U6" s="4"/>
      <c r="V6" s="4"/>
      <c r="W6" s="4"/>
      <c r="X6" s="12"/>
      <c r="Y6" s="4"/>
      <c r="Z6" s="4"/>
      <c r="AA6" s="4"/>
      <c r="AB6" s="4"/>
      <c r="AC6" s="4"/>
      <c r="AD6" s="4"/>
      <c r="AE6" s="4"/>
      <c r="AF6" s="4"/>
    </row>
    <row r="7" spans="1:32" ht="19.5" customHeight="1">
      <c r="A7" s="6">
        <v>2</v>
      </c>
      <c r="B7" s="8">
        <v>38</v>
      </c>
      <c r="C7" s="8" t="s">
        <v>43</v>
      </c>
      <c r="D7" s="21" t="s">
        <v>123</v>
      </c>
      <c r="E7" s="47" t="s">
        <v>68</v>
      </c>
      <c r="F7" s="8"/>
      <c r="G7" s="8"/>
      <c r="H7" s="10" t="s">
        <v>93</v>
      </c>
      <c r="I7" s="10" t="s">
        <v>121</v>
      </c>
      <c r="J7" s="10"/>
      <c r="K7" s="13"/>
      <c r="L7" s="68">
        <f>(Q7*60+R7)/86400</f>
        <v>0.0010708333333333334</v>
      </c>
      <c r="M7" s="97"/>
      <c r="N7" s="102">
        <f>ROUNDDOWN(L7*86400/2,3)</f>
        <v>46.26</v>
      </c>
      <c r="O7" s="56">
        <f>(L7-L$6)*86400</f>
        <v>3.630000000000006</v>
      </c>
      <c r="P7" s="54" t="s">
        <v>59</v>
      </c>
      <c r="Q7" s="5">
        <v>1</v>
      </c>
      <c r="R7" s="41">
        <v>32.52</v>
      </c>
      <c r="S7" s="94"/>
      <c r="T7" s="4"/>
      <c r="U7" s="4"/>
      <c r="V7" s="4"/>
      <c r="W7" s="4"/>
      <c r="X7" s="12"/>
      <c r="Y7" s="4"/>
      <c r="Z7" s="4"/>
      <c r="AA7" s="4"/>
      <c r="AB7" s="4"/>
      <c r="AC7" s="4"/>
      <c r="AD7" s="4"/>
      <c r="AE7" s="4"/>
      <c r="AF7" s="4"/>
    </row>
    <row r="8" spans="1:32" ht="19.5" customHeight="1">
      <c r="A8" s="6">
        <v>3</v>
      </c>
      <c r="B8" s="8">
        <v>39</v>
      </c>
      <c r="C8" s="8" t="s">
        <v>43</v>
      </c>
      <c r="D8" s="21" t="s">
        <v>111</v>
      </c>
      <c r="E8" s="47" t="s">
        <v>68</v>
      </c>
      <c r="F8" s="8"/>
      <c r="G8" s="8"/>
      <c r="H8" s="10" t="s">
        <v>93</v>
      </c>
      <c r="I8" s="10" t="s">
        <v>112</v>
      </c>
      <c r="J8" s="10"/>
      <c r="K8" s="13"/>
      <c r="L8" s="68">
        <f>(Q8*60+R8)/86400</f>
        <v>0.0011951388888888888</v>
      </c>
      <c r="M8" s="102"/>
      <c r="N8" s="102">
        <f>ROUNDDOWN(L8*86400/2,3)</f>
        <v>51.63</v>
      </c>
      <c r="O8" s="56">
        <f>(L8-L$6)*86400</f>
        <v>14.369999999999997</v>
      </c>
      <c r="P8" s="54" t="s">
        <v>145</v>
      </c>
      <c r="Q8" s="5">
        <v>1</v>
      </c>
      <c r="R8" s="41">
        <v>43.26</v>
      </c>
      <c r="S8" s="41"/>
      <c r="T8" s="4"/>
      <c r="U8" s="4"/>
      <c r="V8" s="4"/>
      <c r="W8" s="4"/>
      <c r="X8" s="12"/>
      <c r="Y8" s="4"/>
      <c r="Z8" s="4"/>
      <c r="AA8" s="4"/>
      <c r="AB8" s="4"/>
      <c r="AC8" s="4"/>
      <c r="AD8" s="4"/>
      <c r="AE8" s="4"/>
      <c r="AF8" s="4"/>
    </row>
    <row r="9" spans="1:31" ht="19.5" customHeight="1">
      <c r="A9" s="6">
        <v>4</v>
      </c>
      <c r="B9" s="8">
        <v>41</v>
      </c>
      <c r="C9" s="8" t="s">
        <v>43</v>
      </c>
      <c r="D9" s="21" t="s">
        <v>133</v>
      </c>
      <c r="E9" s="47" t="s">
        <v>68</v>
      </c>
      <c r="F9" s="8"/>
      <c r="G9" s="8"/>
      <c r="H9" s="10" t="s">
        <v>110</v>
      </c>
      <c r="I9" s="10" t="s">
        <v>134</v>
      </c>
      <c r="J9" s="10"/>
      <c r="K9" s="13"/>
      <c r="L9" s="68">
        <f>(Q9*60+R9)/86400</f>
        <v>0.0011974537037037038</v>
      </c>
      <c r="M9" s="101"/>
      <c r="N9" s="102">
        <f>ROUNDDOWN(L9*86400/2,3)</f>
        <v>51.73</v>
      </c>
      <c r="O9" s="56">
        <f>(L9-L$6)*86400</f>
        <v>14.570000000000014</v>
      </c>
      <c r="P9" s="54" t="s">
        <v>145</v>
      </c>
      <c r="Q9" s="5">
        <v>1</v>
      </c>
      <c r="R9" s="96">
        <v>43.46</v>
      </c>
      <c r="S9" s="4"/>
      <c r="T9" s="4"/>
      <c r="U9" s="4"/>
      <c r="V9" s="4"/>
      <c r="W9" s="12"/>
      <c r="X9" s="4"/>
      <c r="Y9" s="4"/>
      <c r="Z9" s="4"/>
      <c r="AA9" s="4"/>
      <c r="AB9" s="4"/>
      <c r="AC9" s="4"/>
      <c r="AD9" s="4"/>
      <c r="AE9" s="4"/>
    </row>
    <row r="10" spans="1:32" ht="19.5" customHeight="1">
      <c r="A10" s="6"/>
      <c r="B10" s="8">
        <v>40</v>
      </c>
      <c r="C10" s="8" t="s">
        <v>42</v>
      </c>
      <c r="D10" s="21" t="s">
        <v>118</v>
      </c>
      <c r="E10" s="47" t="s">
        <v>68</v>
      </c>
      <c r="F10" s="8"/>
      <c r="G10" s="8"/>
      <c r="H10" s="10" t="s">
        <v>110</v>
      </c>
      <c r="I10" s="10" t="s">
        <v>119</v>
      </c>
      <c r="J10" s="10"/>
      <c r="K10" s="7"/>
      <c r="L10" s="68" t="s">
        <v>176</v>
      </c>
      <c r="M10" s="101"/>
      <c r="N10" s="102"/>
      <c r="O10" s="56"/>
      <c r="P10" s="54"/>
      <c r="Q10" s="5"/>
      <c r="R10" s="94"/>
      <c r="S10" s="41"/>
      <c r="T10" s="4"/>
      <c r="U10" s="4"/>
      <c r="V10" s="4"/>
      <c r="W10" s="4"/>
      <c r="X10" s="12"/>
      <c r="Y10" s="4"/>
      <c r="Z10" s="4"/>
      <c r="AA10" s="4"/>
      <c r="AB10" s="4"/>
      <c r="AC10" s="4"/>
      <c r="AD10" s="4"/>
      <c r="AE10" s="4"/>
      <c r="AF10" s="4"/>
    </row>
    <row r="11" spans="1:32" ht="1.5" customHeight="1" thickBot="1">
      <c r="A11" s="16"/>
      <c r="B11" s="18"/>
      <c r="C11" s="18"/>
      <c r="D11" s="51"/>
      <c r="E11" s="52"/>
      <c r="F11" s="18"/>
      <c r="G11" s="18"/>
      <c r="H11" s="27"/>
      <c r="I11" s="18"/>
      <c r="J11" s="28"/>
      <c r="K11" s="57"/>
      <c r="L11" s="75"/>
      <c r="M11" s="99"/>
      <c r="N11" s="103"/>
      <c r="O11" s="59"/>
      <c r="P11" s="16"/>
      <c r="Q11" s="5"/>
      <c r="R11" s="41"/>
      <c r="S11" s="41"/>
      <c r="T11" s="4"/>
      <c r="U11" s="4"/>
      <c r="V11" s="4"/>
      <c r="W11" s="4"/>
      <c r="X11" s="12"/>
      <c r="Y11" s="4"/>
      <c r="Z11" s="4"/>
      <c r="AA11" s="4"/>
      <c r="AB11" s="4"/>
      <c r="AC11" s="4"/>
      <c r="AD11" s="4"/>
      <c r="AE11" s="4"/>
      <c r="AF11" s="4"/>
    </row>
    <row r="12" spans="12:15" ht="13.5" thickTop="1">
      <c r="L12" s="76"/>
      <c r="N12" s="104"/>
      <c r="O12" s="77"/>
    </row>
    <row r="14" spans="2:14" ht="12.75">
      <c r="B14" s="79" t="s">
        <v>164</v>
      </c>
      <c r="L14" s="79" t="s">
        <v>166</v>
      </c>
      <c r="M14" s="105"/>
      <c r="N14" s="1"/>
    </row>
    <row r="15" spans="2:14" ht="12.75">
      <c r="B15" s="79" t="s">
        <v>50</v>
      </c>
      <c r="L15" s="79" t="s">
        <v>175</v>
      </c>
      <c r="M15" s="105"/>
      <c r="N15" s="1"/>
    </row>
    <row r="16" spans="2:14" ht="12.75">
      <c r="B16" s="79" t="s">
        <v>165</v>
      </c>
      <c r="C16" s="79"/>
      <c r="M16" s="105"/>
      <c r="N16" s="1"/>
    </row>
    <row r="19" ht="21" customHeight="1"/>
    <row r="20" spans="2:32" ht="34.5" customHeight="1">
      <c r="B20" s="36"/>
      <c r="C20" s="123" t="s">
        <v>173</v>
      </c>
      <c r="D20" s="123"/>
      <c r="E20" s="123"/>
      <c r="F20" s="123"/>
      <c r="G20" s="123"/>
      <c r="H20" s="123"/>
      <c r="I20" s="123"/>
      <c r="J20" s="123"/>
      <c r="K20" s="36"/>
      <c r="L20" s="123" t="s">
        <v>35</v>
      </c>
      <c r="M20" s="123"/>
      <c r="N20" s="123"/>
      <c r="O20" s="123"/>
      <c r="P20" s="36"/>
      <c r="Q20" s="5"/>
      <c r="T20" s="47"/>
      <c r="U20" s="8"/>
      <c r="V20" s="8"/>
      <c r="W20" s="10"/>
      <c r="X20" s="10"/>
      <c r="Y20" s="10"/>
      <c r="Z20" s="13"/>
      <c r="AA20" s="68"/>
      <c r="AB20" s="102"/>
      <c r="AC20" s="56"/>
      <c r="AD20" s="54" t="str">
        <f>IF(AA20&lt;=88.5,"КМС",IF(AA20&lt;=95.5,"I разр.",IF(AA20&lt;=103,"II разр.",IF(AA20&lt;=111,"III разр.",IF(AA20&lt;=117,"I юн.",IF(AA20&lt;=124,"II юн.",IF(AA20&lt;=130,"III юн.","")))))))</f>
        <v>КМС</v>
      </c>
      <c r="AE20" s="5">
        <v>1</v>
      </c>
      <c r="AF20" s="41">
        <v>43.26</v>
      </c>
    </row>
    <row r="21" spans="1:19" ht="13.5" thickBot="1">
      <c r="A21" s="2" t="s">
        <v>4</v>
      </c>
      <c r="B21" s="2" t="s">
        <v>0</v>
      </c>
      <c r="C21" s="22" t="s">
        <v>6</v>
      </c>
      <c r="D21" s="2" t="s">
        <v>2</v>
      </c>
      <c r="E21" s="2"/>
      <c r="F21" s="2" t="s">
        <v>1</v>
      </c>
      <c r="G21" s="2"/>
      <c r="H21" s="2" t="s">
        <v>38</v>
      </c>
      <c r="I21" s="2"/>
      <c r="J21" s="2" t="s">
        <v>7</v>
      </c>
      <c r="K21" s="2"/>
      <c r="L21" s="23" t="s">
        <v>3</v>
      </c>
      <c r="M21" s="23"/>
      <c r="N21" s="2" t="s">
        <v>8</v>
      </c>
      <c r="O21" s="23" t="s">
        <v>11</v>
      </c>
      <c r="P21" s="2" t="s">
        <v>5</v>
      </c>
      <c r="Q21" s="5"/>
      <c r="R21" s="41"/>
      <c r="S21" s="41"/>
    </row>
    <row r="22" spans="1:19" ht="15.75" customHeight="1" thickTop="1">
      <c r="A22" s="9">
        <v>1</v>
      </c>
      <c r="B22" s="12">
        <v>56</v>
      </c>
      <c r="C22" s="34" t="s">
        <v>43</v>
      </c>
      <c r="D22" s="31" t="s">
        <v>167</v>
      </c>
      <c r="E22" s="50" t="s">
        <v>23</v>
      </c>
      <c r="F22" s="12"/>
      <c r="G22" s="12" t="s">
        <v>69</v>
      </c>
      <c r="H22" s="24" t="s">
        <v>70</v>
      </c>
      <c r="I22" s="24" t="s">
        <v>91</v>
      </c>
      <c r="J22" s="24"/>
      <c r="K22" s="14"/>
      <c r="L22" s="68">
        <v>0.0010762731481481482</v>
      </c>
      <c r="M22" s="101"/>
      <c r="N22" s="102">
        <v>46.495</v>
      </c>
      <c r="O22" s="56">
        <v>0</v>
      </c>
      <c r="P22" s="54" t="s">
        <v>59</v>
      </c>
      <c r="Q22" s="5">
        <v>1</v>
      </c>
      <c r="R22" s="96">
        <v>32.99</v>
      </c>
      <c r="S22" s="41"/>
    </row>
    <row r="23" spans="1:19" ht="15.75" customHeight="1">
      <c r="A23" s="6"/>
      <c r="B23" s="8">
        <v>55</v>
      </c>
      <c r="C23" s="8" t="s">
        <v>42</v>
      </c>
      <c r="D23" s="21" t="s">
        <v>168</v>
      </c>
      <c r="E23" s="47" t="s">
        <v>23</v>
      </c>
      <c r="F23" s="8"/>
      <c r="G23" s="8"/>
      <c r="H23" s="10" t="s">
        <v>169</v>
      </c>
      <c r="I23" s="10" t="s">
        <v>170</v>
      </c>
      <c r="J23" s="10"/>
      <c r="K23" s="7"/>
      <c r="L23" s="68" t="s">
        <v>158</v>
      </c>
      <c r="M23" s="101"/>
      <c r="N23" s="102"/>
      <c r="O23" s="56"/>
      <c r="P23" s="54"/>
      <c r="Q23" s="5"/>
      <c r="R23" s="94"/>
      <c r="S23" s="94"/>
    </row>
    <row r="24" spans="1:19" ht="1.5" customHeight="1" thickBot="1">
      <c r="A24" s="16"/>
      <c r="B24" s="18"/>
      <c r="C24" s="18"/>
      <c r="D24" s="51"/>
      <c r="E24" s="52"/>
      <c r="F24" s="18"/>
      <c r="G24" s="18"/>
      <c r="H24" s="27"/>
      <c r="I24" s="18"/>
      <c r="J24" s="28"/>
      <c r="K24" s="57"/>
      <c r="L24" s="75"/>
      <c r="M24" s="117"/>
      <c r="N24" s="103"/>
      <c r="O24" s="59"/>
      <c r="P24" s="16"/>
      <c r="Q24" s="5"/>
      <c r="R24" s="41"/>
      <c r="S24" s="41"/>
    </row>
    <row r="25" spans="12:15" ht="13.5" thickTop="1">
      <c r="L25" s="76"/>
      <c r="M25" s="1"/>
      <c r="N25" s="104"/>
      <c r="O25" s="77"/>
    </row>
    <row r="26" ht="12.75">
      <c r="M26" s="1"/>
    </row>
    <row r="27" spans="2:13" ht="12.75">
      <c r="B27" s="79" t="s">
        <v>174</v>
      </c>
      <c r="L27" s="79" t="s">
        <v>171</v>
      </c>
      <c r="M27" s="79"/>
    </row>
    <row r="28" spans="2:13" ht="12.75">
      <c r="B28" s="79" t="s">
        <v>50</v>
      </c>
      <c r="L28" s="79" t="s">
        <v>172</v>
      </c>
      <c r="M28" s="79"/>
    </row>
    <row r="29" spans="2:13" ht="12.75">
      <c r="B29" s="79" t="s">
        <v>58</v>
      </c>
      <c r="C29" s="79"/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  <row r="35" ht="12.75">
      <c r="M35" s="1"/>
    </row>
    <row r="36" spans="1:16" ht="12.75">
      <c r="A36" s="132" t="s">
        <v>52</v>
      </c>
      <c r="B36" s="132"/>
      <c r="C36" s="132"/>
      <c r="D36" s="132"/>
      <c r="L36" s="130" t="s">
        <v>53</v>
      </c>
      <c r="M36" s="130"/>
      <c r="N36" s="130"/>
      <c r="O36" s="130"/>
      <c r="P36" s="130"/>
    </row>
  </sheetData>
  <sheetProtection/>
  <mergeCells count="10">
    <mergeCell ref="C20:J20"/>
    <mergeCell ref="A36:D36"/>
    <mergeCell ref="L36:P36"/>
    <mergeCell ref="L4:O4"/>
    <mergeCell ref="L20:O20"/>
    <mergeCell ref="C4:J4"/>
    <mergeCell ref="A1:P1"/>
    <mergeCell ref="A2:P2"/>
    <mergeCell ref="A3:D3"/>
    <mergeCell ref="J3:P3"/>
  </mergeCells>
  <printOptions/>
  <pageMargins left="0.7086614173228347" right="0.3937007874015748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K47"/>
  <sheetViews>
    <sheetView view="pageBreakPreview" zoomScale="130" zoomScaleSheetLayoutView="130" workbookViewId="0" topLeftCell="A19">
      <selection activeCell="H41" sqref="H41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6.00390625" style="1" customWidth="1"/>
    <col min="4" max="4" width="19.28125" style="1" customWidth="1"/>
    <col min="5" max="5" width="7.421875" style="1" hidden="1" customWidth="1"/>
    <col min="6" max="6" width="7.421875" style="1" customWidth="1"/>
    <col min="7" max="7" width="23.8515625" style="1" hidden="1" customWidth="1"/>
    <col min="8" max="8" width="19.28125" style="1" customWidth="1"/>
    <col min="9" max="9" width="17.7109375" style="1" hidden="1" customWidth="1"/>
    <col min="10" max="10" width="14.140625" style="1" hidden="1" customWidth="1"/>
    <col min="11" max="11" width="0.71875" style="1" hidden="1" customWidth="1"/>
    <col min="12" max="12" width="10.00390625" style="1" customWidth="1"/>
    <col min="13" max="13" width="7.421875" style="1" hidden="1" customWidth="1"/>
    <col min="14" max="14" width="8.57421875" style="1" customWidth="1"/>
    <col min="15" max="15" width="8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9.25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8.5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tr">
        <f>D_d2</f>
        <v>09 декабря 2012</v>
      </c>
      <c r="K3" s="128"/>
      <c r="L3" s="128"/>
      <c r="M3" s="128"/>
      <c r="N3" s="128"/>
      <c r="O3" s="128"/>
    </row>
    <row r="4" spans="2:37" ht="25.5" customHeight="1">
      <c r="B4" s="36"/>
      <c r="C4" s="131" t="str">
        <f>N_un</f>
        <v>Юноши старшего возраста</v>
      </c>
      <c r="D4" s="131"/>
      <c r="E4" s="131"/>
      <c r="F4" s="131"/>
      <c r="G4" s="131"/>
      <c r="H4" s="131"/>
      <c r="I4" s="131"/>
      <c r="J4" s="131"/>
      <c r="K4" s="36"/>
      <c r="L4" s="40" t="s">
        <v>35</v>
      </c>
      <c r="M4" s="36"/>
      <c r="N4" s="36"/>
      <c r="O4" s="36"/>
      <c r="P4" s="3"/>
      <c r="Q4" s="4" t="s">
        <v>41</v>
      </c>
      <c r="R4" s="4"/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/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3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6">
        <v>1</v>
      </c>
      <c r="B6" s="8">
        <v>157</v>
      </c>
      <c r="C6" s="8" t="s">
        <v>42</v>
      </c>
      <c r="D6" s="19" t="s">
        <v>90</v>
      </c>
      <c r="E6" s="48" t="s">
        <v>68</v>
      </c>
      <c r="F6" s="20"/>
      <c r="G6" s="20"/>
      <c r="H6" s="11" t="s">
        <v>70</v>
      </c>
      <c r="I6" s="11" t="s">
        <v>91</v>
      </c>
      <c r="J6" s="11"/>
      <c r="K6" s="7"/>
      <c r="L6" s="68">
        <f aca="true" t="shared" si="0" ref="L6:L12">(P6*60+Q6)/86400</f>
        <v>0.0009065972222222222</v>
      </c>
      <c r="M6" s="33">
        <f aca="true" t="shared" si="1" ref="M6:M12">ROUNDDOWN(L6*86400/10,3)</f>
        <v>7.833</v>
      </c>
      <c r="N6" s="56">
        <f aca="true" t="shared" si="2" ref="N6:N12">(L6-L$6)*86400</f>
        <v>0</v>
      </c>
      <c r="O6" s="6" t="s">
        <v>45</v>
      </c>
      <c r="P6" s="3">
        <v>1</v>
      </c>
      <c r="Q6" s="41">
        <v>18.33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8">
        <v>153</v>
      </c>
      <c r="C7" s="8" t="s">
        <v>42</v>
      </c>
      <c r="D7" s="19" t="s">
        <v>87</v>
      </c>
      <c r="E7" s="48" t="s">
        <v>68</v>
      </c>
      <c r="F7" s="20"/>
      <c r="G7" s="20"/>
      <c r="H7" s="11" t="s">
        <v>88</v>
      </c>
      <c r="I7" s="11" t="s">
        <v>89</v>
      </c>
      <c r="J7" s="11"/>
      <c r="K7" s="7"/>
      <c r="L7" s="68">
        <f t="shared" si="0"/>
        <v>0.0009361111111111111</v>
      </c>
      <c r="M7" s="33">
        <f t="shared" si="1"/>
        <v>8.088</v>
      </c>
      <c r="N7" s="56">
        <f t="shared" si="2"/>
        <v>2.5500000000000034</v>
      </c>
      <c r="O7" s="6" t="s">
        <v>45</v>
      </c>
      <c r="P7" s="3">
        <v>1</v>
      </c>
      <c r="Q7" s="41">
        <v>20.88</v>
      </c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8">
        <v>164</v>
      </c>
      <c r="C8" s="8" t="s">
        <v>43</v>
      </c>
      <c r="D8" s="21" t="s">
        <v>98</v>
      </c>
      <c r="E8" s="47" t="s">
        <v>68</v>
      </c>
      <c r="F8" s="8"/>
      <c r="G8" s="8"/>
      <c r="H8" s="10" t="s">
        <v>93</v>
      </c>
      <c r="I8" s="10" t="s">
        <v>94</v>
      </c>
      <c r="J8" s="11"/>
      <c r="K8" s="55"/>
      <c r="L8" s="68">
        <f t="shared" si="0"/>
        <v>0.0009606481481481482</v>
      </c>
      <c r="M8" s="33">
        <f t="shared" si="1"/>
        <v>8.3</v>
      </c>
      <c r="N8" s="56">
        <f t="shared" si="2"/>
        <v>4.670000000000009</v>
      </c>
      <c r="O8" s="6" t="s">
        <v>59</v>
      </c>
      <c r="P8" s="3">
        <v>1</v>
      </c>
      <c r="Q8" s="41">
        <v>23</v>
      </c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8">
        <v>165</v>
      </c>
      <c r="C9" s="8" t="s">
        <v>42</v>
      </c>
      <c r="D9" s="21" t="s">
        <v>92</v>
      </c>
      <c r="E9" s="8" t="s">
        <v>68</v>
      </c>
      <c r="F9" s="8"/>
      <c r="G9" s="8"/>
      <c r="H9" s="10" t="s">
        <v>93</v>
      </c>
      <c r="I9" s="10" t="s">
        <v>94</v>
      </c>
      <c r="J9" s="11"/>
      <c r="K9" s="10"/>
      <c r="L9" s="68">
        <f t="shared" si="0"/>
        <v>0.0009612268518518518</v>
      </c>
      <c r="M9" s="33">
        <f t="shared" si="1"/>
        <v>8.305</v>
      </c>
      <c r="N9" s="56">
        <f t="shared" si="2"/>
        <v>4.72</v>
      </c>
      <c r="O9" s="6" t="s">
        <v>59</v>
      </c>
      <c r="P9" s="3">
        <v>1</v>
      </c>
      <c r="Q9" s="41">
        <v>23.05</v>
      </c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5</v>
      </c>
      <c r="B10" s="8">
        <v>169</v>
      </c>
      <c r="C10" s="8" t="s">
        <v>42</v>
      </c>
      <c r="D10" s="19" t="s">
        <v>85</v>
      </c>
      <c r="E10" s="48" t="s">
        <v>68</v>
      </c>
      <c r="F10" s="20"/>
      <c r="G10" s="20"/>
      <c r="H10" s="11" t="s">
        <v>46</v>
      </c>
      <c r="I10" s="11" t="s">
        <v>86</v>
      </c>
      <c r="J10" s="11"/>
      <c r="K10" s="7"/>
      <c r="L10" s="68">
        <f t="shared" si="0"/>
        <v>0.0009637731481481481</v>
      </c>
      <c r="M10" s="33">
        <f t="shared" si="1"/>
        <v>8.327</v>
      </c>
      <c r="N10" s="56">
        <f t="shared" si="2"/>
        <v>4.939999999999999</v>
      </c>
      <c r="O10" s="6" t="s">
        <v>59</v>
      </c>
      <c r="P10" s="3">
        <v>1</v>
      </c>
      <c r="Q10" s="41">
        <v>23.27</v>
      </c>
      <c r="R10" s="41"/>
      <c r="U10" s="4"/>
      <c r="V10" s="4"/>
      <c r="W10" s="1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6</v>
      </c>
      <c r="B11" s="8">
        <v>170</v>
      </c>
      <c r="C11" s="8" t="s">
        <v>43</v>
      </c>
      <c r="D11" s="19" t="s">
        <v>75</v>
      </c>
      <c r="E11" s="48"/>
      <c r="F11" s="20"/>
      <c r="G11" s="20"/>
      <c r="H11" s="11" t="s">
        <v>46</v>
      </c>
      <c r="I11" s="11"/>
      <c r="J11" s="11"/>
      <c r="K11" s="7"/>
      <c r="L11" s="68">
        <f t="shared" si="0"/>
        <v>0.0010159722222222221</v>
      </c>
      <c r="M11" s="33">
        <f t="shared" si="1"/>
        <v>8.778</v>
      </c>
      <c r="N11" s="56">
        <f t="shared" si="2"/>
        <v>9.45</v>
      </c>
      <c r="O11" s="6" t="s">
        <v>59</v>
      </c>
      <c r="P11" s="3">
        <v>1</v>
      </c>
      <c r="Q11" s="41">
        <v>27.78</v>
      </c>
      <c r="R11" s="41"/>
      <c r="U11" s="4"/>
      <c r="V11" s="4"/>
      <c r="W11" s="1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7</v>
      </c>
      <c r="B12" s="8">
        <v>154</v>
      </c>
      <c r="C12" s="8" t="s">
        <v>43</v>
      </c>
      <c r="D12" s="21" t="s">
        <v>97</v>
      </c>
      <c r="E12" s="47" t="s">
        <v>68</v>
      </c>
      <c r="F12" s="8"/>
      <c r="G12" s="8"/>
      <c r="H12" s="10" t="s">
        <v>88</v>
      </c>
      <c r="I12" s="10" t="s">
        <v>89</v>
      </c>
      <c r="J12" s="11"/>
      <c r="K12" s="55"/>
      <c r="L12" s="68">
        <f t="shared" si="0"/>
        <v>0.0010239583333333333</v>
      </c>
      <c r="M12" s="33">
        <f t="shared" si="1"/>
        <v>8.847</v>
      </c>
      <c r="N12" s="56">
        <f t="shared" si="2"/>
        <v>10.140000000000004</v>
      </c>
      <c r="O12" s="6" t="s">
        <v>144</v>
      </c>
      <c r="P12" s="3">
        <v>1</v>
      </c>
      <c r="Q12" s="41">
        <v>28.47</v>
      </c>
      <c r="R12" s="41"/>
      <c r="U12" s="4"/>
      <c r="V12" s="4"/>
      <c r="W12" s="1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>
      <c r="A13" s="6"/>
      <c r="B13" s="8">
        <v>155</v>
      </c>
      <c r="C13" s="8" t="s">
        <v>42</v>
      </c>
      <c r="D13" s="19" t="s">
        <v>101</v>
      </c>
      <c r="E13" s="48" t="s">
        <v>68</v>
      </c>
      <c r="F13" s="20"/>
      <c r="G13" s="20"/>
      <c r="H13" s="11" t="s">
        <v>88</v>
      </c>
      <c r="I13" s="11" t="s">
        <v>102</v>
      </c>
      <c r="J13" s="11"/>
      <c r="K13" s="7"/>
      <c r="L13" s="68" t="s">
        <v>158</v>
      </c>
      <c r="M13" s="33"/>
      <c r="N13" s="56"/>
      <c r="O13" s="6">
        <f>IF(L13&lt;=430/86400,"МС",IF(L13&lt;=465/86400,"КМС",IF(L13&lt;=500/86400,"I разр.",IF(L13&lt;=540/86400,"II разр.",IF(L13&lt;=595.5/86400,"III разр.","")))))</f>
      </c>
      <c r="P13" s="3"/>
      <c r="Q13" s="41"/>
      <c r="R13" s="41"/>
      <c r="U13" s="4"/>
      <c r="V13" s="4"/>
      <c r="W13" s="1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>
      <c r="A14" s="6"/>
      <c r="B14" s="8">
        <v>152</v>
      </c>
      <c r="C14" s="8" t="s">
        <v>43</v>
      </c>
      <c r="D14" s="21" t="s">
        <v>78</v>
      </c>
      <c r="E14" s="47" t="s">
        <v>68</v>
      </c>
      <c r="F14" s="8"/>
      <c r="G14" s="8"/>
      <c r="H14" s="10" t="s">
        <v>79</v>
      </c>
      <c r="I14" s="10" t="s">
        <v>80</v>
      </c>
      <c r="J14" s="11"/>
      <c r="K14" s="55"/>
      <c r="L14" s="68" t="s">
        <v>158</v>
      </c>
      <c r="M14" s="33"/>
      <c r="N14" s="56"/>
      <c r="O14" s="6">
        <f>IF(L14&lt;=430/86400,"МС",IF(L14&lt;=465/86400,"КМС",IF(L14&lt;=500/86400,"I разр.",IF(L14&lt;=540/86400,"II разр.",IF(L14&lt;=595.5/86400,"III разр.","")))))</f>
      </c>
      <c r="P14" s="3"/>
      <c r="Q14" s="41"/>
      <c r="R14" s="41"/>
      <c r="U14" s="4"/>
      <c r="V14" s="4"/>
      <c r="W14" s="1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4.5" customHeight="1" thickBot="1">
      <c r="A15" s="16"/>
      <c r="B15" s="18"/>
      <c r="C15" s="18"/>
      <c r="D15" s="29"/>
      <c r="E15" s="71"/>
      <c r="F15" s="30"/>
      <c r="G15" s="30"/>
      <c r="H15" s="28"/>
      <c r="I15" s="28"/>
      <c r="J15" s="28"/>
      <c r="K15" s="74"/>
      <c r="L15" s="70"/>
      <c r="M15" s="32"/>
      <c r="N15" s="59"/>
      <c r="O15" s="16"/>
      <c r="P15" s="3"/>
      <c r="Q15" s="41"/>
      <c r="R15" s="41"/>
      <c r="U15" s="4"/>
      <c r="V15" s="4"/>
      <c r="W15" s="1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ht="13.5" thickTop="1"/>
    <row r="18" spans="2:12" ht="12.75">
      <c r="B18" s="79" t="s">
        <v>177</v>
      </c>
      <c r="G18" s="1" t="s">
        <v>178</v>
      </c>
      <c r="L18" s="79" t="s">
        <v>180</v>
      </c>
    </row>
    <row r="19" spans="2:12" ht="12.75">
      <c r="B19" s="79" t="s">
        <v>50</v>
      </c>
      <c r="G19" s="1" t="s">
        <v>179</v>
      </c>
      <c r="L19" s="79" t="s">
        <v>181</v>
      </c>
    </row>
    <row r="20" spans="2:3" ht="12.75">
      <c r="B20" s="79" t="s">
        <v>165</v>
      </c>
      <c r="C20" s="79"/>
    </row>
    <row r="25" spans="2:17" ht="30.75" customHeight="1">
      <c r="B25" s="36"/>
      <c r="C25" s="131" t="s">
        <v>192</v>
      </c>
      <c r="D25" s="131"/>
      <c r="E25" s="131"/>
      <c r="F25" s="131"/>
      <c r="G25" s="131"/>
      <c r="H25" s="131"/>
      <c r="I25" s="131"/>
      <c r="J25" s="131"/>
      <c r="K25" s="36"/>
      <c r="L25" s="40" t="s">
        <v>35</v>
      </c>
      <c r="M25" s="36"/>
      <c r="N25" s="36"/>
      <c r="O25" s="36"/>
      <c r="P25" s="3"/>
      <c r="Q25" s="4" t="s">
        <v>41</v>
      </c>
    </row>
    <row r="26" spans="1:17" ht="17.25" customHeight="1" thickBot="1">
      <c r="A26" s="2" t="s">
        <v>4</v>
      </c>
      <c r="B26" s="2" t="s">
        <v>0</v>
      </c>
      <c r="C26" s="22" t="s">
        <v>6</v>
      </c>
      <c r="D26" s="2" t="s">
        <v>2</v>
      </c>
      <c r="E26" s="2"/>
      <c r="F26" s="2"/>
      <c r="G26" s="2"/>
      <c r="H26" s="2" t="s">
        <v>38</v>
      </c>
      <c r="I26" s="2"/>
      <c r="J26" s="2" t="s">
        <v>7</v>
      </c>
      <c r="K26" s="2"/>
      <c r="L26" s="23" t="s">
        <v>3</v>
      </c>
      <c r="M26" s="23" t="s">
        <v>8</v>
      </c>
      <c r="N26" s="23" t="s">
        <v>11</v>
      </c>
      <c r="O26" s="2" t="s">
        <v>5</v>
      </c>
      <c r="P26" s="3"/>
      <c r="Q26" s="41"/>
    </row>
    <row r="27" spans="1:17" ht="15" customHeight="1" thickTop="1">
      <c r="A27" s="6">
        <v>1</v>
      </c>
      <c r="B27" s="8">
        <v>192</v>
      </c>
      <c r="C27" s="8" t="s">
        <v>43</v>
      </c>
      <c r="D27" s="19" t="s">
        <v>182</v>
      </c>
      <c r="E27" s="48" t="s">
        <v>22</v>
      </c>
      <c r="F27" s="20"/>
      <c r="G27" s="20"/>
      <c r="H27" s="11" t="s">
        <v>70</v>
      </c>
      <c r="I27" s="11"/>
      <c r="J27" s="11"/>
      <c r="K27" s="13"/>
      <c r="L27" s="68">
        <v>0.0008600694444444444</v>
      </c>
      <c r="M27" s="33">
        <v>7.431</v>
      </c>
      <c r="N27" s="56">
        <v>0</v>
      </c>
      <c r="O27" s="6" t="s">
        <v>44</v>
      </c>
      <c r="P27" s="3">
        <v>1</v>
      </c>
      <c r="Q27" s="41">
        <v>14.31</v>
      </c>
    </row>
    <row r="28" spans="1:17" ht="15" customHeight="1">
      <c r="A28" s="6">
        <v>2</v>
      </c>
      <c r="B28" s="8">
        <v>194</v>
      </c>
      <c r="C28" s="8" t="s">
        <v>43</v>
      </c>
      <c r="D28" s="19" t="s">
        <v>183</v>
      </c>
      <c r="E28" s="48" t="s">
        <v>22</v>
      </c>
      <c r="F28" s="20"/>
      <c r="G28" s="20"/>
      <c r="H28" s="11" t="s">
        <v>93</v>
      </c>
      <c r="I28" s="11" t="s">
        <v>121</v>
      </c>
      <c r="J28" s="11"/>
      <c r="K28" s="13"/>
      <c r="L28" s="68">
        <v>0.0008618055555555557</v>
      </c>
      <c r="M28" s="33">
        <v>7.446</v>
      </c>
      <c r="N28" s="56">
        <v>0.15000000000000846</v>
      </c>
      <c r="O28" s="6" t="s">
        <v>44</v>
      </c>
      <c r="P28" s="3">
        <v>1</v>
      </c>
      <c r="Q28" s="41">
        <v>14.46</v>
      </c>
    </row>
    <row r="29" spans="1:17" ht="15" customHeight="1">
      <c r="A29" s="6">
        <v>3</v>
      </c>
      <c r="B29" s="8">
        <v>189</v>
      </c>
      <c r="C29" s="8" t="s">
        <v>42</v>
      </c>
      <c r="D29" s="21" t="s">
        <v>184</v>
      </c>
      <c r="E29" s="47" t="s">
        <v>22</v>
      </c>
      <c r="F29" s="8"/>
      <c r="G29" s="8"/>
      <c r="H29" s="10" t="s">
        <v>70</v>
      </c>
      <c r="I29" s="10" t="s">
        <v>129</v>
      </c>
      <c r="J29" s="11"/>
      <c r="K29" s="10"/>
      <c r="L29" s="68">
        <v>0.0008645833333333334</v>
      </c>
      <c r="M29" s="33">
        <v>7.47</v>
      </c>
      <c r="N29" s="56">
        <v>0.390000000000007</v>
      </c>
      <c r="O29" s="6" t="s">
        <v>44</v>
      </c>
      <c r="P29" s="3">
        <v>1</v>
      </c>
      <c r="Q29" s="41">
        <v>14.7</v>
      </c>
    </row>
    <row r="30" spans="1:17" ht="15" customHeight="1">
      <c r="A30" s="6">
        <v>4</v>
      </c>
      <c r="B30" s="8">
        <v>184</v>
      </c>
      <c r="C30" s="8" t="s">
        <v>43</v>
      </c>
      <c r="D30" s="19" t="s">
        <v>185</v>
      </c>
      <c r="E30" s="48" t="s">
        <v>186</v>
      </c>
      <c r="F30" s="20"/>
      <c r="G30" s="20"/>
      <c r="H30" s="11" t="s">
        <v>70</v>
      </c>
      <c r="I30" s="11" t="s">
        <v>129</v>
      </c>
      <c r="J30" s="11"/>
      <c r="K30" s="13"/>
      <c r="L30" s="68">
        <v>0.0009273148148148148</v>
      </c>
      <c r="M30" s="33">
        <v>8.012</v>
      </c>
      <c r="N30" s="56">
        <v>5.810000000000002</v>
      </c>
      <c r="O30" s="6" t="s">
        <v>45</v>
      </c>
      <c r="P30" s="3">
        <v>1</v>
      </c>
      <c r="Q30" s="41">
        <v>20.12</v>
      </c>
    </row>
    <row r="31" spans="1:17" ht="15" customHeight="1">
      <c r="A31" s="6">
        <v>5</v>
      </c>
      <c r="B31" s="8">
        <v>188</v>
      </c>
      <c r="C31" s="8" t="s">
        <v>42</v>
      </c>
      <c r="D31" s="19" t="s">
        <v>193</v>
      </c>
      <c r="E31" s="20"/>
      <c r="F31" s="20"/>
      <c r="G31" s="20"/>
      <c r="H31" s="11" t="s">
        <v>70</v>
      </c>
      <c r="I31" s="11"/>
      <c r="J31" s="11"/>
      <c r="K31" s="7"/>
      <c r="L31" s="68">
        <v>0.0009608796296296296</v>
      </c>
      <c r="M31" s="33">
        <v>8.302</v>
      </c>
      <c r="N31" s="56">
        <v>8.709999999999994</v>
      </c>
      <c r="O31" s="6" t="s">
        <v>59</v>
      </c>
      <c r="P31" s="3">
        <v>1</v>
      </c>
      <c r="Q31" s="41">
        <v>23.02</v>
      </c>
    </row>
    <row r="32" spans="1:17" ht="15" customHeight="1">
      <c r="A32" s="6">
        <v>6</v>
      </c>
      <c r="B32" s="8">
        <v>190</v>
      </c>
      <c r="C32" s="8" t="s">
        <v>43</v>
      </c>
      <c r="D32" s="19" t="s">
        <v>187</v>
      </c>
      <c r="E32" s="48" t="s">
        <v>22</v>
      </c>
      <c r="F32" s="20"/>
      <c r="G32" s="20"/>
      <c r="H32" s="11" t="s">
        <v>83</v>
      </c>
      <c r="I32" s="11" t="s">
        <v>84</v>
      </c>
      <c r="J32" s="11"/>
      <c r="K32" s="13"/>
      <c r="L32" s="68">
        <v>0.0009642361111111111</v>
      </c>
      <c r="M32" s="33">
        <v>8.331</v>
      </c>
      <c r="N32" s="56">
        <v>9.000000000000002</v>
      </c>
      <c r="O32" s="6" t="s">
        <v>59</v>
      </c>
      <c r="P32" s="3">
        <v>1</v>
      </c>
      <c r="Q32" s="41">
        <v>23.31</v>
      </c>
    </row>
    <row r="33" spans="1:17" ht="15" customHeight="1">
      <c r="A33" s="6">
        <v>7</v>
      </c>
      <c r="B33" s="8">
        <v>176</v>
      </c>
      <c r="C33" s="8" t="s">
        <v>42</v>
      </c>
      <c r="D33" s="21" t="s">
        <v>188</v>
      </c>
      <c r="E33" s="47" t="s">
        <v>186</v>
      </c>
      <c r="F33" s="8"/>
      <c r="G33" s="8"/>
      <c r="H33" s="10" t="s">
        <v>83</v>
      </c>
      <c r="I33" s="10" t="s">
        <v>84</v>
      </c>
      <c r="J33" s="11"/>
      <c r="K33" s="10"/>
      <c r="L33" s="68">
        <v>0.0009890046296296296</v>
      </c>
      <c r="M33" s="33">
        <v>8.545</v>
      </c>
      <c r="N33" s="56">
        <v>11.139999999999999</v>
      </c>
      <c r="O33" s="6" t="s">
        <v>59</v>
      </c>
      <c r="P33" s="3">
        <v>1</v>
      </c>
      <c r="Q33" s="41">
        <v>25.45</v>
      </c>
    </row>
    <row r="34" spans="1:17" ht="15.75" customHeight="1">
      <c r="A34" s="6">
        <v>8</v>
      </c>
      <c r="B34" s="118">
        <v>182</v>
      </c>
      <c r="C34" s="8" t="s">
        <v>42</v>
      </c>
      <c r="D34" s="119" t="s">
        <v>189</v>
      </c>
      <c r="E34" s="120" t="s">
        <v>186</v>
      </c>
      <c r="F34" s="120"/>
      <c r="G34" s="120"/>
      <c r="H34" s="121" t="s">
        <v>46</v>
      </c>
      <c r="I34" s="121"/>
      <c r="J34" s="121"/>
      <c r="K34" s="122"/>
      <c r="L34" s="68">
        <v>0.0009939814814814813</v>
      </c>
      <c r="M34" s="33">
        <v>8.588</v>
      </c>
      <c r="N34" s="56">
        <v>11.569999999999986</v>
      </c>
      <c r="O34" s="6" t="s">
        <v>59</v>
      </c>
      <c r="P34" s="3">
        <v>1</v>
      </c>
      <c r="Q34" s="41">
        <v>25.88</v>
      </c>
    </row>
    <row r="35" spans="1:17" ht="5.25" customHeight="1" thickBot="1">
      <c r="A35" s="16"/>
      <c r="B35" s="18"/>
      <c r="C35" s="18"/>
      <c r="D35" s="29"/>
      <c r="E35" s="71"/>
      <c r="F35" s="30"/>
      <c r="G35" s="30"/>
      <c r="H35" s="28"/>
      <c r="I35" s="28"/>
      <c r="J35" s="28"/>
      <c r="K35" s="74"/>
      <c r="L35" s="70"/>
      <c r="M35" s="32"/>
      <c r="N35" s="59"/>
      <c r="O35" s="16"/>
      <c r="P35" s="3"/>
      <c r="Q35" s="41"/>
    </row>
    <row r="36" ht="13.5" thickTop="1"/>
    <row r="37" spans="2:12" ht="12.75">
      <c r="B37" s="79" t="s">
        <v>177</v>
      </c>
      <c r="G37" s="1" t="s">
        <v>178</v>
      </c>
      <c r="L37" s="79" t="s">
        <v>190</v>
      </c>
    </row>
    <row r="38" spans="2:12" ht="12.75">
      <c r="B38" s="79" t="s">
        <v>50</v>
      </c>
      <c r="G38" s="1" t="s">
        <v>179</v>
      </c>
      <c r="L38" s="79" t="s">
        <v>191</v>
      </c>
    </row>
    <row r="39" spans="2:3" ht="12.75">
      <c r="B39" s="79" t="s">
        <v>165</v>
      </c>
      <c r="C39" s="79"/>
    </row>
    <row r="47" spans="1:15" ht="12.75">
      <c r="A47" s="132" t="s">
        <v>52</v>
      </c>
      <c r="B47" s="132"/>
      <c r="C47" s="132"/>
      <c r="D47" s="132"/>
      <c r="L47" s="130" t="s">
        <v>53</v>
      </c>
      <c r="M47" s="130"/>
      <c r="N47" s="130"/>
      <c r="O47" s="130"/>
    </row>
  </sheetData>
  <sheetProtection/>
  <mergeCells count="8">
    <mergeCell ref="A1:O1"/>
    <mergeCell ref="A2:O2"/>
    <mergeCell ref="A3:D3"/>
    <mergeCell ref="J3:O3"/>
    <mergeCell ref="C25:J25"/>
    <mergeCell ref="A47:D47"/>
    <mergeCell ref="L47:O47"/>
    <mergeCell ref="C4:J4"/>
  </mergeCells>
  <printOptions/>
  <pageMargins left="0.7086614173228347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AK20"/>
  <sheetViews>
    <sheetView view="pageBreakPreview" zoomScale="115" zoomScaleSheetLayoutView="115" workbookViewId="0" topLeftCell="A1">
      <selection activeCell="A4" sqref="A4:Q1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0.7109375" style="1" customWidth="1"/>
    <col min="5" max="5" width="7.00390625" style="1" hidden="1" customWidth="1"/>
    <col min="6" max="6" width="8.00390625" style="1" customWidth="1"/>
    <col min="7" max="7" width="24.57421875" style="1" hidden="1" customWidth="1"/>
    <col min="8" max="8" width="19.140625" style="1" customWidth="1"/>
    <col min="9" max="9" width="27.28125" style="1" hidden="1" customWidth="1"/>
    <col min="10" max="10" width="1.28515625" style="1" hidden="1" customWidth="1"/>
    <col min="11" max="11" width="0.71875" style="1" customWidth="1"/>
    <col min="12" max="12" width="8.281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1.5" customHeight="1">
      <c r="A1" s="124" t="str">
        <f>N_sor1</f>
        <v>Соревнования по конькобежному спорту,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7" customHeight="1">
      <c r="A2" s="125" t="str">
        <f>N_sor2</f>
        <v>посвященные памяти ЗМС О.Гончаренко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6.25" customHeight="1">
      <c r="A3" s="126" t="s">
        <v>20</v>
      </c>
      <c r="B3" s="126"/>
      <c r="C3" s="126"/>
      <c r="D3" s="126"/>
      <c r="E3" s="26"/>
      <c r="F3" s="26"/>
      <c r="G3" s="26"/>
      <c r="H3" s="26"/>
      <c r="I3" s="26"/>
      <c r="J3" s="127" t="str">
        <f>D_d2</f>
        <v>09 декабря 2012</v>
      </c>
      <c r="K3" s="128"/>
      <c r="L3" s="128"/>
      <c r="M3" s="128"/>
      <c r="N3" s="128"/>
      <c r="O3" s="128"/>
    </row>
    <row r="4" spans="2:37" ht="26.25" customHeight="1">
      <c r="B4" s="36"/>
      <c r="C4" s="123" t="str">
        <f>N_dev</f>
        <v>Девушки старшего возраста</v>
      </c>
      <c r="D4" s="123"/>
      <c r="E4" s="123"/>
      <c r="F4" s="123"/>
      <c r="G4" s="123"/>
      <c r="H4" s="123"/>
      <c r="I4" s="123"/>
      <c r="J4" s="123"/>
      <c r="K4" s="36"/>
      <c r="L4" s="40" t="str">
        <f>const!C12</f>
        <v>3000 метров</v>
      </c>
      <c r="M4" s="36"/>
      <c r="N4" s="36"/>
      <c r="O4" s="36"/>
      <c r="P4" s="5"/>
      <c r="Q4" s="1" t="s">
        <v>29</v>
      </c>
      <c r="R4" s="1" t="s">
        <v>30</v>
      </c>
      <c r="U4" s="4"/>
      <c r="V4" s="4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2" t="s">
        <v>6</v>
      </c>
      <c r="D5" s="2" t="s">
        <v>2</v>
      </c>
      <c r="E5" s="2"/>
      <c r="F5" s="2" t="s">
        <v>1</v>
      </c>
      <c r="G5" s="2"/>
      <c r="H5" s="2" t="s">
        <v>38</v>
      </c>
      <c r="I5" s="2"/>
      <c r="J5" s="2" t="s">
        <v>7</v>
      </c>
      <c r="K5" s="2"/>
      <c r="L5" s="23" t="s">
        <v>3</v>
      </c>
      <c r="M5" s="23" t="s">
        <v>8</v>
      </c>
      <c r="N5" s="23" t="s">
        <v>11</v>
      </c>
      <c r="O5" s="2" t="s">
        <v>5</v>
      </c>
      <c r="P5" s="5"/>
      <c r="Q5" s="41"/>
      <c r="R5" s="41"/>
      <c r="U5" s="4"/>
      <c r="V5" s="4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8">
        <v>25</v>
      </c>
      <c r="C6" s="8" t="s">
        <v>43</v>
      </c>
      <c r="D6" s="21" t="s">
        <v>135</v>
      </c>
      <c r="E6" s="47" t="s">
        <v>68</v>
      </c>
      <c r="F6" s="8"/>
      <c r="G6" s="8"/>
      <c r="H6" s="10" t="s">
        <v>136</v>
      </c>
      <c r="I6" s="8" t="s">
        <v>137</v>
      </c>
      <c r="J6" s="10"/>
      <c r="K6" s="13"/>
      <c r="L6" s="68">
        <f>(P6*60+Q6)/86400</f>
        <v>0.0035456018518518514</v>
      </c>
      <c r="M6" s="33">
        <f>ROUNDDOWN(L6*86400/6,3)</f>
        <v>51.056</v>
      </c>
      <c r="N6" s="45">
        <f>(L6-L$6)*86400</f>
        <v>0</v>
      </c>
      <c r="O6" s="6" t="str">
        <f>IF(L6&lt;=273/86400,"МС",IF(L6&lt;=298/86400,"КМС",IF(L6&lt;=320/86400,"I разр.",IF(L6&lt;=346/86400,"II разр.",IF(L6&lt;=377/86400,"III разр.",IF(L6&lt;=406/86400,"I юн.",""))))))</f>
        <v>I разр.</v>
      </c>
      <c r="P6" s="5">
        <v>5</v>
      </c>
      <c r="Q6" s="41">
        <v>6.34</v>
      </c>
      <c r="R6" s="41"/>
      <c r="U6" s="4"/>
      <c r="V6" s="4"/>
      <c r="W6" s="1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/>
      <c r="B7" s="8">
        <v>40</v>
      </c>
      <c r="C7" s="8" t="s">
        <v>42</v>
      </c>
      <c r="D7" s="21" t="s">
        <v>118</v>
      </c>
      <c r="E7" s="47" t="s">
        <v>68</v>
      </c>
      <c r="F7" s="8"/>
      <c r="G7" s="8"/>
      <c r="H7" s="10" t="s">
        <v>110</v>
      </c>
      <c r="I7" s="8" t="s">
        <v>119</v>
      </c>
      <c r="J7" s="10"/>
      <c r="K7" s="7"/>
      <c r="L7" s="68" t="s">
        <v>158</v>
      </c>
      <c r="M7" s="33"/>
      <c r="N7" s="45"/>
      <c r="O7" s="6">
        <f>IF(L7&lt;=273/86400,"МС",IF(L7&lt;=298/86400,"КМС",IF(L7&lt;=320/86400,"I разр.",IF(L7&lt;=346/86400,"II разр.",IF(L7&lt;=377/86400,"III разр.",IF(L7&lt;=406/86400,"I юн.",""))))))</f>
      </c>
      <c r="P7" s="5"/>
      <c r="Q7" s="41"/>
      <c r="R7" s="41"/>
      <c r="U7" s="4"/>
      <c r="V7" s="4"/>
      <c r="W7" s="1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9.75" customHeight="1" thickBot="1">
      <c r="A8" s="16"/>
      <c r="B8" s="18"/>
      <c r="C8" s="18"/>
      <c r="D8" s="51"/>
      <c r="E8" s="52"/>
      <c r="F8" s="18"/>
      <c r="G8" s="18"/>
      <c r="H8" s="27"/>
      <c r="I8" s="18"/>
      <c r="J8" s="27"/>
      <c r="K8" s="17"/>
      <c r="L8" s="70"/>
      <c r="M8" s="32"/>
      <c r="N8" s="59"/>
      <c r="O8" s="16"/>
      <c r="P8" s="5"/>
      <c r="Q8" s="41"/>
      <c r="R8" s="41"/>
      <c r="U8" s="4"/>
      <c r="V8" s="4"/>
      <c r="W8" s="1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 thickTop="1">
      <c r="A9" s="9"/>
      <c r="B9" s="12"/>
      <c r="C9" s="12"/>
      <c r="D9" s="37"/>
      <c r="E9" s="58"/>
      <c r="F9" s="38"/>
      <c r="G9" s="38"/>
      <c r="H9" s="25"/>
      <c r="I9" s="24"/>
      <c r="J9" s="24"/>
      <c r="K9" s="14"/>
      <c r="L9" s="46"/>
      <c r="M9" s="66"/>
      <c r="N9" s="62"/>
      <c r="O9" s="9"/>
      <c r="P9" s="5"/>
      <c r="Q9" s="41"/>
      <c r="R9" s="41"/>
      <c r="U9" s="4"/>
      <c r="V9" s="4"/>
      <c r="W9" s="1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1" spans="2:12" ht="12.75">
      <c r="B11" s="79" t="s">
        <v>51</v>
      </c>
      <c r="L11" s="79" t="s">
        <v>194</v>
      </c>
    </row>
    <row r="12" spans="2:12" ht="12.75">
      <c r="B12" s="79" t="s">
        <v>196</v>
      </c>
      <c r="L12" s="79" t="s">
        <v>195</v>
      </c>
    </row>
    <row r="13" spans="2:3" ht="12.75">
      <c r="B13" s="79" t="s">
        <v>197</v>
      </c>
      <c r="C13" s="79"/>
    </row>
    <row r="20" spans="1:15" ht="12.75">
      <c r="A20" s="132" t="s">
        <v>52</v>
      </c>
      <c r="B20" s="132"/>
      <c r="C20" s="132"/>
      <c r="D20" s="132"/>
      <c r="L20" s="133" t="s">
        <v>53</v>
      </c>
      <c r="M20" s="133"/>
      <c r="N20" s="133"/>
      <c r="O20" s="133"/>
    </row>
  </sheetData>
  <sheetProtection/>
  <mergeCells count="7">
    <mergeCell ref="A20:D20"/>
    <mergeCell ref="L20:O20"/>
    <mergeCell ref="C4:J4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69" t="s">
        <v>60</v>
      </c>
    </row>
    <row r="2" spans="2:3" ht="12.75">
      <c r="B2" t="s">
        <v>14</v>
      </c>
      <c r="C2" s="69" t="s">
        <v>61</v>
      </c>
    </row>
    <row r="3" spans="1:3" ht="12.75">
      <c r="A3" t="s">
        <v>15</v>
      </c>
      <c r="B3" t="s">
        <v>16</v>
      </c>
      <c r="C3" s="69" t="s">
        <v>62</v>
      </c>
    </row>
    <row r="4" spans="2:3" ht="12.75">
      <c r="B4" t="s">
        <v>17</v>
      </c>
      <c r="C4" s="69" t="s">
        <v>63</v>
      </c>
    </row>
    <row r="5" spans="2:3" ht="12.75">
      <c r="B5" t="s">
        <v>18</v>
      </c>
      <c r="C5" s="69" t="s">
        <v>64</v>
      </c>
    </row>
    <row r="6" spans="2:3" ht="12.75">
      <c r="B6" t="s">
        <v>19</v>
      </c>
      <c r="C6" s="69" t="s">
        <v>37</v>
      </c>
    </row>
    <row r="7" spans="1:3" ht="12.75">
      <c r="A7" s="69" t="s">
        <v>21</v>
      </c>
      <c r="B7" s="69" t="s">
        <v>22</v>
      </c>
      <c r="C7" s="69" t="s">
        <v>65</v>
      </c>
    </row>
    <row r="8" spans="2:3" ht="12.75">
      <c r="B8" s="69" t="s">
        <v>23</v>
      </c>
      <c r="C8" s="69" t="s">
        <v>66</v>
      </c>
    </row>
    <row r="9" spans="1:3" ht="12.75">
      <c r="A9" s="69" t="s">
        <v>24</v>
      </c>
      <c r="B9" s="73" t="s">
        <v>25</v>
      </c>
      <c r="C9" s="69" t="s">
        <v>10</v>
      </c>
    </row>
    <row r="10" spans="2:3" ht="12.75">
      <c r="B10" s="73" t="s">
        <v>26</v>
      </c>
      <c r="C10" s="69" t="s">
        <v>31</v>
      </c>
    </row>
    <row r="11" spans="2:3" ht="12.75">
      <c r="B11" s="73" t="s">
        <v>27</v>
      </c>
      <c r="C11" s="69" t="s">
        <v>35</v>
      </c>
    </row>
    <row r="12" spans="2:3" ht="12.75">
      <c r="B12" s="73" t="s">
        <v>28</v>
      </c>
      <c r="C12" s="69" t="s">
        <v>34</v>
      </c>
    </row>
    <row r="13" spans="2:3" ht="12.75">
      <c r="B13" s="73" t="s">
        <v>25</v>
      </c>
      <c r="C13" s="69" t="s">
        <v>9</v>
      </c>
    </row>
    <row r="14" spans="2:3" ht="12.75">
      <c r="B14" s="73" t="s">
        <v>26</v>
      </c>
      <c r="C14" s="69" t="s">
        <v>32</v>
      </c>
    </row>
    <row r="15" spans="2:3" ht="12.75">
      <c r="B15" s="73" t="s">
        <v>27</v>
      </c>
      <c r="C15" s="69" t="s">
        <v>36</v>
      </c>
    </row>
    <row r="16" spans="2:3" ht="12.75">
      <c r="B16" s="73" t="s">
        <v>28</v>
      </c>
      <c r="C16" s="6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Надя</cp:lastModifiedBy>
  <cp:lastPrinted>2012-12-09T09:08:44Z</cp:lastPrinted>
  <dcterms:created xsi:type="dcterms:W3CDTF">1996-10-08T23:32:33Z</dcterms:created>
  <dcterms:modified xsi:type="dcterms:W3CDTF">2012-12-09T14:36:08Z</dcterms:modified>
  <cp:category/>
  <cp:version/>
  <cp:contentType/>
  <cp:contentStatus/>
</cp:coreProperties>
</file>